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83523031\OneDrive - Limpopo dept of Agriculture\Documents\Production 2022 23\Sekhukhune Projects\Sekgale Poultry\Tender\"/>
    </mc:Choice>
  </mc:AlternateContent>
  <xr:revisionPtr revIDLastSave="0" documentId="13_ncr:1_{B5FBC27F-C851-41A6-B74A-50889B9A23D6}" xr6:coauthVersionLast="47" xr6:coauthVersionMax="47" xr10:uidLastSave="{00000000-0000-0000-0000-000000000000}"/>
  <bookViews>
    <workbookView xWindow="-110" yWindow="-110" windowWidth="19420" windowHeight="10300" tabRatio="994" xr2:uid="{00000000-000D-0000-FFFF-FFFF00000000}"/>
  </bookViews>
  <sheets>
    <sheet name="Summary" sheetId="29" r:id="rId1"/>
    <sheet name="1. P &amp; G" sheetId="22" r:id="rId2"/>
    <sheet name="2. Layer House BoQ" sheetId="26" r:id="rId3"/>
    <sheet name="3. Office Block" sheetId="27" r:id="rId4"/>
    <sheet name="4. Water Reticulation" sheetId="28" r:id="rId5"/>
  </sheets>
  <definedNames>
    <definedName name="_xlnm.Print_Area" localSheetId="1">'1. P &amp; G'!$A$1:$P$52</definedName>
    <definedName name="_xlnm.Print_Area" localSheetId="2">'2. Layer House BoQ'!$A$1:$L$153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7" i="26" l="1"/>
  <c r="O65" i="26"/>
  <c r="M65" i="26"/>
  <c r="K65" i="26"/>
  <c r="I65" i="26"/>
  <c r="O125" i="26"/>
  <c r="M125" i="26"/>
  <c r="K125" i="26"/>
  <c r="I125" i="26"/>
  <c r="G77" i="27"/>
  <c r="E78" i="27" s="1"/>
  <c r="E5" i="27"/>
  <c r="E9" i="27" s="1"/>
  <c r="E42" i="26"/>
  <c r="E27" i="26"/>
  <c r="E52" i="27"/>
  <c r="E116" i="26"/>
  <c r="E89" i="26"/>
  <c r="E91" i="26" s="1"/>
  <c r="E80" i="26"/>
  <c r="E78" i="26"/>
  <c r="E68" i="26"/>
  <c r="E70" i="26" s="1"/>
  <c r="E63" i="26"/>
  <c r="E44" i="26"/>
  <c r="E34" i="26"/>
  <c r="E36" i="26"/>
  <c r="E50" i="26" s="1"/>
  <c r="E28" i="26"/>
  <c r="E22" i="26"/>
  <c r="E14" i="26"/>
  <c r="E16" i="26" s="1"/>
  <c r="E10" i="26"/>
  <c r="E6" i="26"/>
  <c r="E30" i="28"/>
  <c r="E36" i="28" s="1"/>
  <c r="E113" i="26"/>
  <c r="E13" i="27"/>
  <c r="E28" i="27"/>
  <c r="E22" i="27"/>
  <c r="E14" i="27"/>
  <c r="E108" i="27"/>
  <c r="E117" i="27"/>
  <c r="E105" i="27"/>
  <c r="E114" i="27" s="1"/>
  <c r="E100" i="27"/>
  <c r="E96" i="27"/>
  <c r="E68" i="27"/>
  <c r="E66" i="27"/>
  <c r="E67" i="27"/>
  <c r="E60" i="27"/>
  <c r="E57" i="27"/>
  <c r="E55" i="27"/>
  <c r="E51" i="27"/>
  <c r="E45" i="27"/>
  <c r="E44" i="27"/>
  <c r="E48" i="27"/>
  <c r="E31" i="27"/>
  <c r="F133" i="26"/>
  <c r="E135" i="26" s="1"/>
  <c r="E95" i="26"/>
  <c r="E50" i="22"/>
  <c r="G48" i="22"/>
  <c r="F48" i="22"/>
  <c r="E46" i="27"/>
  <c r="O64" i="26"/>
  <c r="M64" i="26"/>
  <c r="K64" i="26"/>
  <c r="I64" i="26"/>
  <c r="O124" i="26"/>
  <c r="M124" i="26"/>
  <c r="K124" i="26"/>
  <c r="I124" i="26"/>
  <c r="E109" i="26"/>
  <c r="E18" i="27" l="1"/>
  <c r="E19" i="27" s="1"/>
  <c r="E18" i="26"/>
  <c r="O43" i="22"/>
  <c r="O45" i="22" s="1"/>
  <c r="M43" i="22"/>
  <c r="M45" i="22" s="1"/>
  <c r="K43" i="22"/>
  <c r="K45" i="22" s="1"/>
  <c r="I43" i="22"/>
  <c r="I45" i="22" s="1"/>
  <c r="O38" i="22"/>
  <c r="O40" i="22" s="1"/>
  <c r="M38" i="22"/>
  <c r="M40" i="22" s="1"/>
  <c r="K38" i="22"/>
  <c r="K40" i="22" s="1"/>
  <c r="I38" i="22"/>
  <c r="I40" i="22" s="1"/>
  <c r="G133" i="26"/>
  <c r="I133" i="26"/>
  <c r="K133" i="26"/>
  <c r="M133" i="26"/>
  <c r="O133" i="26"/>
  <c r="I141" i="26"/>
  <c r="K141" i="26"/>
  <c r="M141" i="26"/>
  <c r="O141" i="26"/>
  <c r="I142" i="26"/>
  <c r="K142" i="26"/>
  <c r="M142" i="26"/>
  <c r="O142" i="26"/>
  <c r="D100" i="27" l="1"/>
  <c r="D66" i="27"/>
  <c r="D48" i="27"/>
  <c r="D35" i="27"/>
  <c r="D14" i="27"/>
  <c r="D67" i="27" l="1"/>
  <c r="O150" i="26"/>
  <c r="M150" i="26"/>
  <c r="K150" i="26"/>
  <c r="I150" i="26"/>
  <c r="O148" i="26"/>
  <c r="M148" i="26"/>
  <c r="K148" i="26"/>
  <c r="I148" i="26"/>
  <c r="O126" i="26"/>
  <c r="M126" i="26"/>
  <c r="K126" i="26"/>
  <c r="I126" i="26"/>
  <c r="O128" i="26"/>
  <c r="M128" i="26"/>
  <c r="K128" i="26"/>
  <c r="I128" i="26"/>
  <c r="O107" i="26"/>
  <c r="M107" i="26"/>
  <c r="K107" i="26"/>
  <c r="I107" i="26"/>
  <c r="O106" i="26"/>
  <c r="M106" i="26"/>
  <c r="K106" i="26"/>
  <c r="I106" i="26"/>
  <c r="O104" i="26"/>
  <c r="M104" i="26"/>
  <c r="K104" i="26"/>
  <c r="I104" i="26"/>
  <c r="O100" i="26"/>
  <c r="M100" i="26"/>
  <c r="K100" i="26"/>
  <c r="I100" i="26"/>
  <c r="O98" i="26"/>
  <c r="M98" i="26"/>
  <c r="K98" i="26"/>
  <c r="I98" i="26"/>
  <c r="O96" i="26"/>
  <c r="M96" i="26"/>
  <c r="K96" i="26"/>
  <c r="I96" i="26"/>
  <c r="O93" i="26"/>
  <c r="M93" i="26"/>
  <c r="K93" i="26"/>
  <c r="I93" i="26"/>
  <c r="O91" i="26"/>
  <c r="M91" i="26"/>
  <c r="K91" i="26"/>
  <c r="I91" i="26"/>
  <c r="O89" i="26"/>
  <c r="M89" i="26"/>
  <c r="K89" i="26"/>
  <c r="I89" i="26"/>
  <c r="O87" i="26"/>
  <c r="M87" i="26"/>
  <c r="K87" i="26"/>
  <c r="I87" i="26"/>
  <c r="O85" i="26"/>
  <c r="M85" i="26"/>
  <c r="K85" i="26"/>
  <c r="I85" i="26"/>
  <c r="O81" i="26"/>
  <c r="M81" i="26"/>
  <c r="K81" i="26"/>
  <c r="I81" i="26"/>
  <c r="O79" i="26"/>
  <c r="M79" i="26"/>
  <c r="K79" i="26"/>
  <c r="I79" i="26"/>
  <c r="O74" i="26"/>
  <c r="M74" i="26"/>
  <c r="K74" i="26"/>
  <c r="I74" i="26"/>
  <c r="O72" i="26"/>
  <c r="M72" i="26"/>
  <c r="K72" i="26"/>
  <c r="I72" i="26"/>
  <c r="O70" i="26"/>
  <c r="M70" i="26"/>
  <c r="K70" i="26"/>
  <c r="I70" i="26"/>
  <c r="O68" i="26"/>
  <c r="M68" i="26"/>
  <c r="K68" i="26"/>
  <c r="I68" i="26"/>
  <c r="O61" i="26"/>
  <c r="M61" i="26"/>
  <c r="K61" i="26"/>
  <c r="I61" i="26"/>
  <c r="O59" i="26"/>
  <c r="M59" i="26"/>
  <c r="K59" i="26"/>
  <c r="I59" i="26"/>
  <c r="O52" i="26"/>
  <c r="M52" i="26"/>
  <c r="K52" i="26"/>
  <c r="I52" i="26"/>
  <c r="O50" i="26"/>
  <c r="M50" i="26"/>
  <c r="K50" i="26"/>
  <c r="I50" i="26"/>
  <c r="O48" i="26"/>
  <c r="M48" i="26"/>
  <c r="K48" i="26"/>
  <c r="I48" i="26"/>
  <c r="O44" i="26"/>
  <c r="M44" i="26"/>
  <c r="K44" i="26"/>
  <c r="I44" i="26"/>
  <c r="O42" i="26"/>
  <c r="M42" i="26"/>
  <c r="K42" i="26"/>
  <c r="I42" i="26"/>
  <c r="O36" i="26"/>
  <c r="M36" i="26"/>
  <c r="K36" i="26"/>
  <c r="I36" i="26"/>
  <c r="O34" i="26"/>
  <c r="M34" i="26"/>
  <c r="K34" i="26"/>
  <c r="I34" i="26"/>
  <c r="O30" i="26"/>
  <c r="M30" i="26"/>
  <c r="K30" i="26"/>
  <c r="I30" i="26"/>
  <c r="O28" i="26"/>
  <c r="M28" i="26"/>
  <c r="K28" i="26"/>
  <c r="I28" i="26"/>
  <c r="O22" i="26"/>
  <c r="M22" i="26"/>
  <c r="K22" i="26"/>
  <c r="I22" i="26"/>
  <c r="O21" i="26"/>
  <c r="M21" i="26"/>
  <c r="K21" i="26"/>
  <c r="I21" i="26"/>
  <c r="O18" i="26"/>
  <c r="M18" i="26"/>
  <c r="K18" i="26"/>
  <c r="I18" i="26"/>
  <c r="O16" i="26"/>
  <c r="M16" i="26"/>
  <c r="K16" i="26"/>
  <c r="I16" i="26"/>
  <c r="O14" i="26"/>
  <c r="M14" i="26"/>
  <c r="K14" i="26"/>
  <c r="I14" i="26"/>
  <c r="O10" i="26"/>
  <c r="M10" i="26"/>
  <c r="K10" i="26"/>
  <c r="I10" i="26"/>
  <c r="O6" i="26"/>
  <c r="M6" i="26"/>
  <c r="K6" i="26"/>
  <c r="I6" i="26"/>
  <c r="K152" i="26" l="1"/>
  <c r="O152" i="26"/>
  <c r="M152" i="26"/>
  <c r="I152" i="26"/>
  <c r="P52" i="22" l="1"/>
  <c r="O35" i="22"/>
  <c r="M35" i="22"/>
  <c r="K35" i="22"/>
  <c r="I35" i="22"/>
  <c r="O33" i="22"/>
  <c r="M33" i="22"/>
  <c r="K33" i="22"/>
  <c r="I33" i="22"/>
  <c r="O31" i="22"/>
  <c r="M31" i="22"/>
  <c r="K31" i="22"/>
  <c r="I31" i="22"/>
  <c r="O29" i="22"/>
  <c r="M29" i="22"/>
  <c r="K29" i="22"/>
  <c r="I29" i="22"/>
  <c r="O25" i="22"/>
  <c r="M25" i="22"/>
  <c r="K25" i="22"/>
  <c r="I25" i="22"/>
  <c r="O21" i="22"/>
  <c r="M21" i="22"/>
  <c r="K21" i="22"/>
  <c r="I21" i="22"/>
  <c r="O19" i="22"/>
  <c r="M19" i="22"/>
  <c r="K19" i="22"/>
  <c r="I19" i="22"/>
  <c r="O17" i="22"/>
  <c r="M17" i="22"/>
  <c r="K17" i="22"/>
  <c r="I17" i="22"/>
  <c r="O11" i="22"/>
  <c r="M11" i="22"/>
  <c r="K11" i="22"/>
  <c r="I11" i="22"/>
  <c r="O15" i="22"/>
  <c r="M15" i="22"/>
  <c r="K15" i="22"/>
  <c r="I15" i="22"/>
  <c r="I13" i="22"/>
  <c r="O13" i="22"/>
  <c r="M13" i="22"/>
  <c r="K13" i="22"/>
  <c r="O52" i="22" l="1"/>
  <c r="M52" i="22"/>
  <c r="K52" i="22"/>
  <c r="A8" i="22"/>
  <c r="A17" i="22" l="1"/>
  <c r="A21" i="22"/>
  <c r="A19" i="22"/>
  <c r="I52" i="22"/>
  <c r="A15" i="22"/>
  <c r="A23" i="22"/>
  <c r="A13" i="22"/>
  <c r="A31" i="22" l="1"/>
  <c r="A29" i="22"/>
  <c r="A25" i="22"/>
  <c r="A35" i="22"/>
  <c r="A33" i="22"/>
</calcChain>
</file>

<file path=xl/sharedStrings.xml><?xml version="1.0" encoding="utf-8"?>
<sst xmlns="http://schemas.openxmlformats.org/spreadsheetml/2006/main" count="727" uniqueCount="471">
  <si>
    <t>ITEM</t>
  </si>
  <si>
    <t>PAYMENT</t>
  </si>
  <si>
    <t>DESCRIPTION</t>
  </si>
  <si>
    <t>UNIT</t>
  </si>
  <si>
    <t>QUANTITY</t>
  </si>
  <si>
    <t>8.3.3</t>
  </si>
  <si>
    <t>AMOUNT</t>
  </si>
  <si>
    <t xml:space="preserve">RATE </t>
  </si>
  <si>
    <t>m²</t>
  </si>
  <si>
    <t>m³</t>
  </si>
  <si>
    <t>8.2.1</t>
  </si>
  <si>
    <t>Total Carried to summary</t>
  </si>
  <si>
    <t>8.3.1</t>
  </si>
  <si>
    <t>Sum</t>
  </si>
  <si>
    <t>8.4.3</t>
  </si>
  <si>
    <t>8.2.2</t>
  </si>
  <si>
    <t>SABS 1200AA</t>
  </si>
  <si>
    <t>GENERAL (SMALL WORKS)</t>
  </si>
  <si>
    <t>SCHEDULED FIXED-CHARGE AND VALUE RELATED ITEMS</t>
  </si>
  <si>
    <t>8.3.2</t>
  </si>
  <si>
    <t>General Responsibilities and Other Fixed Charge Obligations</t>
  </si>
  <si>
    <t>PSAA 8.3.3</t>
  </si>
  <si>
    <t>8.3.4</t>
  </si>
  <si>
    <t>SCHEDULED TIME RELATED ITEMS</t>
  </si>
  <si>
    <t>8.4.1</t>
  </si>
  <si>
    <t>8.4.2</t>
  </si>
  <si>
    <t>Operation and Maintenance of facilities on Site</t>
  </si>
  <si>
    <t>b)  Facilities for Contractor:</t>
  </si>
  <si>
    <t>PSAA 8.4.3</t>
  </si>
  <si>
    <t>General Responsibilities and other Time-related Obligations</t>
  </si>
  <si>
    <t>sum</t>
  </si>
  <si>
    <t>PRELIMINARY &amp; GENERAL</t>
  </si>
  <si>
    <t>Mark up on above</t>
  </si>
  <si>
    <t>%</t>
  </si>
  <si>
    <t>Provision of Facilities on Site</t>
  </si>
  <si>
    <t>Soils testing for Civil Engineering Purposes</t>
  </si>
  <si>
    <t>PSAA 8.4.4</t>
  </si>
  <si>
    <t xml:space="preserve">Eskom connection fee </t>
  </si>
  <si>
    <t xml:space="preserve">Mark up on above </t>
  </si>
  <si>
    <t>m</t>
  </si>
  <si>
    <t>no</t>
  </si>
  <si>
    <t>Cert 1</t>
  </si>
  <si>
    <t>Cert 2</t>
  </si>
  <si>
    <t>Cert 3</t>
  </si>
  <si>
    <t>Cert 4</t>
  </si>
  <si>
    <t>Cert 5</t>
  </si>
  <si>
    <t>Qnty</t>
  </si>
  <si>
    <t>Amnt</t>
  </si>
  <si>
    <t>PAYMENT CLAUSE</t>
  </si>
  <si>
    <t>Concrete works</t>
  </si>
  <si>
    <t>SABS 1200C</t>
  </si>
  <si>
    <t>Site clearance</t>
  </si>
  <si>
    <t>Clear and grub vegetation matter, trees, tree stumps of girth up to 1 m and other cellulose materials  and dispose to a specified location on the farm.</t>
  </si>
  <si>
    <t>SABS1200D</t>
  </si>
  <si>
    <t>Site preparation</t>
  </si>
  <si>
    <t>Clear and strip site to a depth not exceeding 150mm</t>
  </si>
  <si>
    <t>Restricted excavations</t>
  </si>
  <si>
    <t>Importing of materials</t>
  </si>
  <si>
    <t xml:space="preserve">Import G5 soil material imported from barrow pit and placed in 150mm layers and compacted to 95% Mod AASHTO under concrete bases </t>
  </si>
  <si>
    <t>Soil treatment</t>
  </si>
  <si>
    <t>Supply and lay 250 micron PVC water proofing membrane on the floor area.</t>
  </si>
  <si>
    <t>SABS1200G</t>
  </si>
  <si>
    <t>Formwork and reinforcement</t>
  </si>
  <si>
    <t>Smooth formwork to column bases</t>
  </si>
  <si>
    <t>High tensile welded mesh, Ref 193</t>
  </si>
  <si>
    <t>Concrete strength mix</t>
  </si>
  <si>
    <t>8.4.4</t>
  </si>
  <si>
    <t>Concrete surface finishes</t>
  </si>
  <si>
    <t>a. Wood- floated finish for the apron and ramp</t>
  </si>
  <si>
    <t>Joints</t>
  </si>
  <si>
    <t xml:space="preserve">Cut construction &amp; expansion joints at 3m intervals in the apron. </t>
  </si>
  <si>
    <t>Brickwork (foundation walls &amp; superstructure walls including class II mortar)</t>
  </si>
  <si>
    <t>b. Single brick wall with stock clay bricks (NFP type) for the inside of walls</t>
  </si>
  <si>
    <t>Welded mesh brickforce on every course in the foundation walls, every course above lintel level and every three courses for the superstructure walls in the following widths</t>
  </si>
  <si>
    <t>375 micron damp proof course sheeting under all walls and foundations</t>
  </si>
  <si>
    <t>a. 110mm wide</t>
  </si>
  <si>
    <t>No</t>
  </si>
  <si>
    <t>2.4m long pre-stressed lintels above windows and doors</t>
  </si>
  <si>
    <t>Rendering, Plaster and Painting</t>
  </si>
  <si>
    <t>One coat cement plaster (1:5 plaster mix)</t>
  </si>
  <si>
    <t>b. Paint all inside walls with one coat of PVA and one coat of washable wall paint</t>
  </si>
  <si>
    <t>Closures</t>
  </si>
  <si>
    <t>SABS1200H, SABS1200HA,121</t>
  </si>
  <si>
    <t>Portal Frame Structure</t>
  </si>
  <si>
    <t>Supply, deliver and install Isobubble insulation and straightening wires under roofing sheets inside the structure.</t>
  </si>
  <si>
    <t>Equipment</t>
  </si>
  <si>
    <t>Supply, deliver bolted steel shelving 2210mm (H) x 914 mm (W)x 610mm (D)- 7 shelves supplied as un-assembled powder coated grey</t>
  </si>
  <si>
    <t>SIGNAGES</t>
  </si>
  <si>
    <t>Supply and fill foundation walls with approved soil material from within the farm and compact as per the recommendations</t>
  </si>
  <si>
    <t>Mild steel window frame NE4, 1511 x 654mm high, including glazing and burglar proofing on all panels using 10mm dia burglar bars.</t>
  </si>
  <si>
    <t>Supply,deliver  and install a 10 m x 9 mm spiral retractable hose (10 bar working pressure) complete with a four way nozzle , 20 mm tap and connectors</t>
  </si>
  <si>
    <t>Total Brought Forward</t>
  </si>
  <si>
    <t>LAYER HOUSE</t>
  </si>
  <si>
    <t>Excavate in all material for column and foundation</t>
  </si>
  <si>
    <t>Class 25/19 for the layer house floor, column bases, and foundation footings</t>
  </si>
  <si>
    <t xml:space="preserve">a. 110mm </t>
  </si>
  <si>
    <t>b. 220mm</t>
  </si>
  <si>
    <t>Burglar gates for the double doors above with lockable heavy duty ultra locks</t>
  </si>
  <si>
    <t>Supply, deliver and install 2400 x 2100mm industrial roller shutter door with a lock set</t>
  </si>
  <si>
    <t>Supply, deliver and install  double panel steel combination door and frame (2000 x 2032mm) of 2mm mild steel</t>
  </si>
  <si>
    <t>Supply, install and commission all electrical installations required to provide power from connection point 150m (10mm 4 core)to the building including all required wiring, conduits, fittings, boards,( 3)switches, (4)plugs, luminaries,  (8) flourescent lights with splash proofed covers ,( 4) flood lights and install lights time switch etc, to provide lighting and power to the layer house as directed by the Engineer. All electrical connections must be done by a qualified and experienced artisan/technician. A certificate of compliance (CoC) for electrical installations must be issued by the Contractor.</t>
  </si>
  <si>
    <t xml:space="preserve">Supply, deliver and install expanded metal sheet with at most 25mmx40mm openings and at least 2,5mm wire thickness </t>
  </si>
  <si>
    <t>Supply and install signages for storage and layer house</t>
  </si>
  <si>
    <t>c. Single brick wall point finished clay bricks (NFX/BLUE MIX type)/semi face bricks on outside of the walls</t>
  </si>
  <si>
    <t>b. Power- floated finish for layer houses floor</t>
  </si>
  <si>
    <t>Electrical Connections to the layerhouse</t>
  </si>
  <si>
    <t>LIMPOPO DEPARTMENT OF AGRICULTURE AND RURAL DEVELOPMENT</t>
  </si>
  <si>
    <t>SEKGALE TRADING ENTERPRISE</t>
  </si>
  <si>
    <t>QUANT.</t>
  </si>
  <si>
    <t>RATE</t>
  </si>
  <si>
    <t>NO.</t>
  </si>
  <si>
    <t>REFER.</t>
  </si>
  <si>
    <t>SANS</t>
  </si>
  <si>
    <t>EARTHWORKS</t>
  </si>
  <si>
    <t xml:space="preserve"> </t>
  </si>
  <si>
    <t>1200D</t>
  </si>
  <si>
    <t>4.1</t>
  </si>
  <si>
    <t>Excavate in earth for surface trenches</t>
  </si>
  <si>
    <t>excavate in all materials and use for backfill and dispose access material</t>
  </si>
  <si>
    <t>4.1.1</t>
  </si>
  <si>
    <t>Excavate 700 mm wide x 250 mm deep trenches for the external strip footing foundations and dispose to site</t>
  </si>
  <si>
    <t>a) Intermediate excavation</t>
  </si>
  <si>
    <t>b) Hard rock excavation</t>
  </si>
  <si>
    <t>Importing of  materials</t>
  </si>
  <si>
    <t>a) Extra over for importation of G6 materials from commercial sources or borrow pits</t>
  </si>
  <si>
    <t>4.4</t>
  </si>
  <si>
    <t>SABS</t>
  </si>
  <si>
    <t>CONCRETE (STRUCTURAL)</t>
  </si>
  <si>
    <t>1200G</t>
  </si>
  <si>
    <t>Surface beds, aprons and foundations</t>
  </si>
  <si>
    <t>Scheduled Formwork items</t>
  </si>
  <si>
    <t xml:space="preserve">Smooth vertical formwork to the perimeter </t>
  </si>
  <si>
    <t>of the surface bed, 150mm high.</t>
  </si>
  <si>
    <t xml:space="preserve">TOTAL CARRIED FORWARD </t>
  </si>
  <si>
    <t>Brought Forward</t>
  </si>
  <si>
    <t>4.4.2</t>
  </si>
  <si>
    <t>Scheduled reinforcement items</t>
  </si>
  <si>
    <t>4.5.1</t>
  </si>
  <si>
    <t>a) High tensile steel mesh-Ref 193 for apron,floor and ramps</t>
  </si>
  <si>
    <t>4.5.2</t>
  </si>
  <si>
    <t>4.6</t>
  </si>
  <si>
    <t>Concrete items</t>
  </si>
  <si>
    <t>4.6.1</t>
  </si>
  <si>
    <t xml:space="preserve">a) Class 25/19 reinforced concrete for surface beds cast in panel of 150 mm thick on waterproofing membrane </t>
  </si>
  <si>
    <t>4.6.2</t>
  </si>
  <si>
    <t>4.6.3</t>
  </si>
  <si>
    <t>c) Class 25/19 reinforced Concrete for ramps cast in panels of 200 mm thick on waterproofing membrane-3000mm x2000mm x 200mm floor</t>
  </si>
  <si>
    <t>4.6.4</t>
  </si>
  <si>
    <t>e) Concrete test cubes 150 x 150 x 150 mm</t>
  </si>
  <si>
    <t>d) One layer of SANS 952 compliant waterproof sheeting under surface beds of floor slab, apron and loading ramp 250 micron</t>
  </si>
  <si>
    <t>Unformed Surface finish</t>
  </si>
  <si>
    <t>4.7.1</t>
  </si>
  <si>
    <t>a) Rough finish for surfaces to receive a screed</t>
  </si>
  <si>
    <t>4.7.2</t>
  </si>
  <si>
    <t>b) Wood floated top of concrete to be at a slope(Apron &amp; Ramps)</t>
  </si>
  <si>
    <t>4.8</t>
  </si>
  <si>
    <t>Ancillary items - Joints in Surface bed for the packshed</t>
  </si>
  <si>
    <t>a) 10mm Thick jointex filler, 150mm high in</t>
  </si>
  <si>
    <t>isolation joints</t>
  </si>
  <si>
    <t xml:space="preserve">SOIL POISONING </t>
  </si>
  <si>
    <t xml:space="preserve">Soil insecticide </t>
  </si>
  <si>
    <t xml:space="preserve">Supply and apply soil poinsing in accordance with SABS/SANS 10124:2006(duinding code of practice) under the foundations, tremches and surface beds </t>
  </si>
  <si>
    <t>PDXX</t>
  </si>
  <si>
    <t>BRICKWORK</t>
  </si>
  <si>
    <t>4.10.1</t>
  </si>
  <si>
    <t>Construct new Office block with a double brick wall (220 mm wide) above ground level, point finished on the outside, using jointed finish face brick wall on the outside and stock brick on the inside.</t>
  </si>
  <si>
    <t>One layer of 375-micron damp proof course in walls</t>
  </si>
  <si>
    <t>Profiled metal sheets</t>
  </si>
  <si>
    <t>No.</t>
  </si>
  <si>
    <t>Lintels</t>
  </si>
  <si>
    <t xml:space="preserve">supply,deliver and install precast pre-stressed double wall concrete lintels above doos and windows </t>
  </si>
  <si>
    <t>Supply and install 4mm "Everite Nu-tec" or similar approved pressed fibre-cement boards with H-type pressed steel jointing strips, Ceilings including timber frame members, 38 x 38mm sawn softwood brandering at 400mm centres for the office block and all neccessary fittings</t>
  </si>
  <si>
    <t xml:space="preserve">Provide  (200mm x 15mm) barge boards Everite Nutec Grooved Fascia Board and all necessary fittings  </t>
  </si>
  <si>
    <t xml:space="preserve">INSULATION </t>
  </si>
  <si>
    <t>INTERNAL PLASTER</t>
  </si>
  <si>
    <t xml:space="preserve">One coat 1:4 cement plaster finished on brickwork </t>
  </si>
  <si>
    <t>a) On walls (Internal )-Office</t>
  </si>
  <si>
    <t>Floor tiling and finishes</t>
  </si>
  <si>
    <t>1:4 Cement plaster screeds 30mm thick</t>
  </si>
  <si>
    <t>PAINTWORK</t>
  </si>
  <si>
    <t xml:space="preserve">Plaster &amp; concrete surfaces interior quality acrylic emulsion paint with smooth sheen appeal </t>
  </si>
  <si>
    <t>a) On walls (Internal)</t>
  </si>
  <si>
    <t>Fibre cement surfaces</t>
  </si>
  <si>
    <t xml:space="preserve">a) Facia and barge boards </t>
  </si>
  <si>
    <t>Steel surfaces</t>
  </si>
  <si>
    <t>One coat of universal under coat and two coats of high gloss enamel paint on all windows and burgler doors</t>
  </si>
  <si>
    <t>DOORS AND WINDOWS</t>
  </si>
  <si>
    <t>Supply and install Standard Pressed Metal Door Frame and Door including ironmongery and painting</t>
  </si>
  <si>
    <t>Top and Side hung Residential Window (opening outwards):  complete with pressed steel frame, 4mm thick pane glass and painting of the window frame. For details refer to window schedule W-1.</t>
  </si>
  <si>
    <t>a) Type NE1</t>
  </si>
  <si>
    <t>b) Type NC2</t>
  </si>
  <si>
    <t>c) Type NE4</t>
  </si>
  <si>
    <t>IRONMONGERY</t>
  </si>
  <si>
    <t>a) Supply and install three lever mortice lock sets for all external and lockable doors, Yale or similar approved.</t>
  </si>
  <si>
    <t>b) Supply and install chrome plated Indicator Locks on all toilet doors.</t>
  </si>
  <si>
    <t xml:space="preserve">c) Supply and install 38mm diameter rubber door stop </t>
  </si>
  <si>
    <t>d) Supply and install toilet roll holders: Econo type</t>
  </si>
  <si>
    <t>e) Supply and install 10mm burglar bars in front of all open windows.</t>
  </si>
  <si>
    <t>PAA : PLUMBING AND DRAINAGE INSTALLATIONS</t>
  </si>
  <si>
    <t>TOTAL CARRIED FORWARD TO SUMMARY</t>
  </si>
  <si>
    <t>Item</t>
  </si>
  <si>
    <t>Payment</t>
  </si>
  <si>
    <t>Description</t>
  </si>
  <si>
    <t>Unit</t>
  </si>
  <si>
    <t>Quantity</t>
  </si>
  <si>
    <t>Rate</t>
  </si>
  <si>
    <t xml:space="preserve">Amount </t>
  </si>
  <si>
    <t>ref.</t>
  </si>
  <si>
    <t>WATER RETICULATION</t>
  </si>
  <si>
    <t>220V, single phase stainless steel submersible pumpset complete with lead out cable and flow inducer (cooling) sleeve</t>
  </si>
  <si>
    <t>Pump set</t>
  </si>
  <si>
    <t>(1) Make……………………………….</t>
  </si>
  <si>
    <t>(2) Model ……………………………..</t>
  </si>
  <si>
    <t>(3) Power 3 kW</t>
  </si>
  <si>
    <t>Submersible motor 3,0kW, 3.0Amps</t>
  </si>
  <si>
    <t>BOREHOLE PUMP ACCESSORIES</t>
  </si>
  <si>
    <t>Borehole control panel</t>
  </si>
  <si>
    <t>10mm nylon safety rope</t>
  </si>
  <si>
    <t>50mm heavy duty steel base plate</t>
  </si>
  <si>
    <r>
      <t xml:space="preserve">Borehole protection cover for the borehole as per drawing </t>
    </r>
    <r>
      <rPr>
        <b/>
        <i/>
        <sz val="10"/>
        <rFont val="Arial"/>
        <family val="2"/>
      </rPr>
      <t>LDA/MOSH12</t>
    </r>
  </si>
  <si>
    <t>cable splice kit</t>
  </si>
  <si>
    <t>water meter</t>
  </si>
  <si>
    <t>50mm Non-return valve</t>
  </si>
  <si>
    <t xml:space="preserve">SABS 1200 DA, </t>
  </si>
  <si>
    <t>EXCAVATION AND BACKFILLING</t>
  </si>
  <si>
    <t>DB, GA &amp; LB</t>
  </si>
  <si>
    <t>Excavation in soft and intermediate material for tank stand footings</t>
  </si>
  <si>
    <r>
      <t>m</t>
    </r>
    <r>
      <rPr>
        <vertAlign val="superscript"/>
        <sz val="10"/>
        <rFont val="Arial"/>
        <family val="2"/>
      </rPr>
      <t>3</t>
    </r>
  </si>
  <si>
    <t>CONCRETE WORKS</t>
  </si>
  <si>
    <t>25MPa concrete for tank stand footings</t>
  </si>
  <si>
    <t>20MPa for anchor blocks</t>
  </si>
  <si>
    <t>20MPa for borehole cage and slab</t>
  </si>
  <si>
    <r>
      <t>m</t>
    </r>
    <r>
      <rPr>
        <vertAlign val="superscript"/>
        <sz val="10"/>
        <rFont val="Arial"/>
        <family val="2"/>
      </rPr>
      <t>3</t>
    </r>
    <r>
      <rPr>
        <sz val="10"/>
        <rFont val="Arial"/>
        <family val="2"/>
      </rPr>
      <t/>
    </r>
  </si>
  <si>
    <t>20MPa for tap slab</t>
  </si>
  <si>
    <t>WATER STORAGE</t>
  </si>
  <si>
    <t>Supply, deliver, and install 10000 L polyethylene water tank, including all pipes, fittings and accessories from the borehole to the tanks.</t>
  </si>
  <si>
    <t>Supply, lay and bed pipes HDPE to SABS 966 complete with couplings</t>
  </si>
  <si>
    <t>50mm Class 16 HDPE pipe from the borehole to the tanks</t>
  </si>
  <si>
    <r>
      <rPr>
        <b/>
        <sz val="10"/>
        <color indexed="8"/>
        <rFont val="Arial"/>
        <family val="2"/>
      </rPr>
      <t>Pipe Fittings</t>
    </r>
    <r>
      <rPr>
        <sz val="10"/>
        <color indexed="8"/>
        <rFont val="Arial"/>
        <family val="2"/>
      </rPr>
      <t xml:space="preserve"> </t>
    </r>
  </si>
  <si>
    <t>50mm galvanised 90 degree elbow</t>
  </si>
  <si>
    <t>50mm HDG nipple adaptor</t>
  </si>
  <si>
    <t>50mm HDG ball valve</t>
  </si>
  <si>
    <t xml:space="preserve">Total Carried forward </t>
  </si>
  <si>
    <t>Total Brought forward</t>
  </si>
  <si>
    <t>MISCELLENEOUS</t>
  </si>
  <si>
    <t>PTFE sealing tapes</t>
  </si>
  <si>
    <t>WATER TAP</t>
  </si>
  <si>
    <t>50mm x 4.5 m galvanised steel stand pipe</t>
  </si>
  <si>
    <r>
      <t xml:space="preserve">supply and install a 4,5 m Tank stand </t>
    </r>
    <r>
      <rPr>
        <b/>
        <i/>
        <sz val="10"/>
        <color indexed="8"/>
        <rFont val="Arial"/>
        <family val="2"/>
      </rPr>
      <t>(Provide Engineer's certificate)</t>
    </r>
  </si>
  <si>
    <t>SUMMARY BILL OF QUANTITIES</t>
  </si>
  <si>
    <t>Bill</t>
  </si>
  <si>
    <t>1</t>
  </si>
  <si>
    <t>PRELIMINARY AND GENERAL</t>
  </si>
  <si>
    <t>R</t>
  </si>
  <si>
    <t>2</t>
  </si>
  <si>
    <t>3</t>
  </si>
  <si>
    <t>LAYER HOUSES</t>
  </si>
  <si>
    <t>4</t>
  </si>
  <si>
    <t>Sub-total A</t>
  </si>
  <si>
    <t>Sub-total B</t>
  </si>
  <si>
    <t>Add 15% VAT to Sub-total B</t>
  </si>
  <si>
    <t>2,1,1</t>
  </si>
  <si>
    <t>2,2,1</t>
  </si>
  <si>
    <t>2,3,1</t>
  </si>
  <si>
    <t>2,3,2</t>
  </si>
  <si>
    <t>2,3,3</t>
  </si>
  <si>
    <t>2,4,1</t>
  </si>
  <si>
    <t>2,4,2</t>
  </si>
  <si>
    <t>2,5,1</t>
  </si>
  <si>
    <t>2,6,1</t>
  </si>
  <si>
    <t>2,6,1,1</t>
  </si>
  <si>
    <t>2,7,1</t>
  </si>
  <si>
    <t>2,7,2</t>
  </si>
  <si>
    <t>2,8,1</t>
  </si>
  <si>
    <t>2,8,2</t>
  </si>
  <si>
    <t>2,9,1</t>
  </si>
  <si>
    <t>2,9,3</t>
  </si>
  <si>
    <t>2,15,1</t>
  </si>
  <si>
    <t>2,15,2</t>
  </si>
  <si>
    <t>2,15,3</t>
  </si>
  <si>
    <t>2,15,4</t>
  </si>
  <si>
    <t>2,15,5</t>
  </si>
  <si>
    <t>of the apron slab, 75mm high.</t>
  </si>
  <si>
    <t>Prov.Sum</t>
  </si>
  <si>
    <t>a) Contractual Requirements</t>
  </si>
  <si>
    <t>Number</t>
  </si>
  <si>
    <t>Prov Sum</t>
  </si>
  <si>
    <t>1,3,1</t>
  </si>
  <si>
    <t>1,4,1</t>
  </si>
  <si>
    <t xml:space="preserve">c) Complying with Health and Safety Regulations </t>
  </si>
  <si>
    <t>d) Signboard</t>
  </si>
  <si>
    <t>e) Removal of Site Establishment</t>
  </si>
  <si>
    <t>c) Complying with Health and Safety Regulations (Including the supplies of necessities such as PPE, water, ergonomics, cautions and temporary dermacations etc)</t>
  </si>
  <si>
    <t>d) Insurance</t>
  </si>
  <si>
    <t>b) Establishment of site and Facilities required by Contractor:</t>
  </si>
  <si>
    <t>Class 25/19 for the aprons and ramps</t>
  </si>
  <si>
    <t>3.1</t>
  </si>
  <si>
    <t>3.1.2</t>
  </si>
  <si>
    <t>3.2</t>
  </si>
  <si>
    <t>3.2.1</t>
  </si>
  <si>
    <t>3.2.2</t>
  </si>
  <si>
    <t>3.3</t>
  </si>
  <si>
    <t>3.4</t>
  </si>
  <si>
    <t>Supply and install  solar panels complete to power 3 kW pump, Packshed and Layer house with contol box (25 year Perfromace warranty). Provide a COC from the electrical works.</t>
  </si>
  <si>
    <t>50mm BSP air valve</t>
  </si>
  <si>
    <t>3.4.2</t>
  </si>
  <si>
    <t>3.5</t>
  </si>
  <si>
    <t>3.5.1</t>
  </si>
  <si>
    <t>3.6</t>
  </si>
  <si>
    <t>3.6.1</t>
  </si>
  <si>
    <t>3.6.2</t>
  </si>
  <si>
    <t>3.6.3</t>
  </si>
  <si>
    <t>3.6.5</t>
  </si>
  <si>
    <t>3.6.6</t>
  </si>
  <si>
    <t>3.7</t>
  </si>
  <si>
    <t>3.7.1</t>
  </si>
  <si>
    <t>3.7.2</t>
  </si>
  <si>
    <t>3.8</t>
  </si>
  <si>
    <t>3.9</t>
  </si>
  <si>
    <t>3.10</t>
  </si>
  <si>
    <t>3.10.1</t>
  </si>
  <si>
    <t>3.10.2</t>
  </si>
  <si>
    <t>3.10.3</t>
  </si>
  <si>
    <t>3.12</t>
  </si>
  <si>
    <t>3.12.1</t>
  </si>
  <si>
    <t>3.12.2</t>
  </si>
  <si>
    <t>3.13</t>
  </si>
  <si>
    <t>3.17</t>
  </si>
  <si>
    <t>3.17.1</t>
  </si>
  <si>
    <t>3.19.4</t>
  </si>
  <si>
    <t>3.19.3</t>
  </si>
  <si>
    <t>3.19.1</t>
  </si>
  <si>
    <t>3.19</t>
  </si>
  <si>
    <t>3.18.3</t>
  </si>
  <si>
    <t>3.18.2</t>
  </si>
  <si>
    <t>3.18.1</t>
  </si>
  <si>
    <t>3.18</t>
  </si>
  <si>
    <t>3.17.2</t>
  </si>
  <si>
    <t>3.20</t>
  </si>
  <si>
    <t>3.21</t>
  </si>
  <si>
    <t>BOREHOLE EQUIPING</t>
  </si>
  <si>
    <t>TOTAL CARRIED TO SUMMARY</t>
  </si>
  <si>
    <t>4.2.</t>
  </si>
  <si>
    <t>4.3.</t>
  </si>
  <si>
    <r>
      <t>Carry out the following operation as applicable: Manufacture, supply, deliver, install, commission, test and attend to defects the following items:</t>
    </r>
    <r>
      <rPr>
        <b/>
        <u/>
        <sz val="10"/>
        <color indexed="10"/>
        <rFont val="Arial"/>
        <family val="2"/>
      </rPr>
      <t xml:space="preserve"> </t>
    </r>
    <r>
      <rPr>
        <b/>
        <i/>
        <u/>
        <sz val="10"/>
        <rFont val="Arial"/>
        <family val="2"/>
      </rPr>
      <t xml:space="preserve">See Drawings </t>
    </r>
  </si>
  <si>
    <t>4.4.1</t>
  </si>
  <si>
    <t>4.4.3</t>
  </si>
  <si>
    <t>4.4.4</t>
  </si>
  <si>
    <t>4.4.5</t>
  </si>
  <si>
    <t>4.4.6</t>
  </si>
  <si>
    <t>4.4.7</t>
  </si>
  <si>
    <t>4.4.8</t>
  </si>
  <si>
    <t>4.5.</t>
  </si>
  <si>
    <t>4.7.</t>
  </si>
  <si>
    <t>4.8.1</t>
  </si>
  <si>
    <t>4.8.2</t>
  </si>
  <si>
    <t>4.8.3</t>
  </si>
  <si>
    <t>4.8.4</t>
  </si>
  <si>
    <t>4.8.5</t>
  </si>
  <si>
    <t>4.9.1</t>
  </si>
  <si>
    <t>4.10.</t>
  </si>
  <si>
    <t>4.9.</t>
  </si>
  <si>
    <t xml:space="preserve">Supply and install a 20mm standpipe with a water tap complete with all fittings and a concrete apron </t>
  </si>
  <si>
    <t>Supply and deliver 9kg fire extinguiseher with heavy duty bracket and mount on wall as directed by the engineer</t>
  </si>
  <si>
    <t>Mark-up over the above item</t>
  </si>
  <si>
    <t>CARRIED FORWARD</t>
  </si>
  <si>
    <t>2.16</t>
  </si>
  <si>
    <t>2.17</t>
  </si>
  <si>
    <t>2.16.1</t>
  </si>
  <si>
    <t>2.16.2</t>
  </si>
  <si>
    <t>2.16.3</t>
  </si>
  <si>
    <t>2.16.4</t>
  </si>
  <si>
    <t>2.16.5</t>
  </si>
  <si>
    <t>2.16.6</t>
  </si>
  <si>
    <t>2.16.7</t>
  </si>
  <si>
    <t>2.17.1</t>
  </si>
  <si>
    <t>2.18</t>
  </si>
  <si>
    <t>2.18.1</t>
  </si>
  <si>
    <t>2.18.2</t>
  </si>
  <si>
    <t>2.18.3</t>
  </si>
  <si>
    <t xml:space="preserve">Supply ,deliver and install manifold system(water reticulation) and 200L dosing tank inside the layer house </t>
  </si>
  <si>
    <t>2.18.4</t>
  </si>
  <si>
    <t>2.18.5</t>
  </si>
  <si>
    <t>2.18.6</t>
  </si>
  <si>
    <t>2.18.7</t>
  </si>
  <si>
    <t>2.19</t>
  </si>
  <si>
    <t>2.19.1</t>
  </si>
  <si>
    <t xml:space="preserve">Roof covering fixed to purlins </t>
  </si>
  <si>
    <t>Excavate 450 mm wide x 230 mm deep trenches for the internal strip footing foundations and dispose to site</t>
  </si>
  <si>
    <t xml:space="preserve">(b) Cut construction &amp; expansion joints at 3m intervals in the apron. </t>
  </si>
  <si>
    <t xml:space="preserve">Supply and install 0,58 mm IBR or similar approved profiled Z275 fully galvinised sheeting in single lenghts and accessories fixed strictly in accordance with the manufacturer's instructions </t>
  </si>
  <si>
    <t>Foundation brick wall on all sides of the buldings- use stock clay brick on class II mortar (min. 14 MPa)</t>
  </si>
  <si>
    <t>SANS 10243</t>
  </si>
  <si>
    <t>Roof Structure</t>
  </si>
  <si>
    <t>Provisional truss specifications  and assembling shall be according to SANS 10400 L and approved by truss specialist). All purlins to be connect to rafters with hurricane clips at all joints/crossings. All timber to be heat and CCA treated.</t>
  </si>
  <si>
    <t xml:space="preserve">a) Door and frame with ironmongery (2032mm(h) x 813mm(l)) For half brick wall- Office and Toilets. </t>
  </si>
  <si>
    <t>(a) Aerolite or similar approved non-combustible light weight fibreglass Glass wool thermal ceiling insulation 12kg/m</t>
  </si>
  <si>
    <t>(b) supply and deliver air bricks for the store room.</t>
  </si>
  <si>
    <t>Add 15% of above Sub-total A (Contingency)</t>
  </si>
  <si>
    <t>Months</t>
  </si>
  <si>
    <t>Provision for payment of CLO ( 4 months duration)</t>
  </si>
  <si>
    <t>Clear and grub vegetation matter, trees, tree stumps of girth up to 1 m and other plant materials  and dispose to a specified location on the farm.</t>
  </si>
  <si>
    <t xml:space="preserve">Hard rock excavations </t>
  </si>
  <si>
    <t>Foundation &amp; walls brickwork with clay stock bricks on the inside (NFP type) and pointed finish semi face bricks on the outside (NFX/BLUE MIX type) for the layer house, toilets, septic tank and ramp, all to SABS 227-2007</t>
  </si>
  <si>
    <t>b. 220mm wide</t>
  </si>
  <si>
    <t>Galvanised IBR sheeting (0.6mm thick) on both slopes of the portal frame structure allowing 500mm overhang all around the portal frame structure including ridges , full roof screws</t>
  </si>
  <si>
    <t>Supply ,deliver and install 3 tier layer cages unit 2450Lx2100W x 1700(H) complete with feeding trough , header tanksand nipple drinkers linesother accessories</t>
  </si>
  <si>
    <t>Excavation for a pipeline from the borehole to the water tank stands and from the water tank stands to the layer houses and Packshed/office (w,d)</t>
  </si>
  <si>
    <t>b) Class 25/19 reinforced concrete for aprons cast in Panels of 75 mm thick on waterprofing membrane- 500 mm away from the wall edges</t>
  </si>
  <si>
    <t>tons</t>
  </si>
  <si>
    <t>2,6,1,2</t>
  </si>
  <si>
    <t>2,6,1,3</t>
  </si>
  <si>
    <t xml:space="preserve">a. Double brick foundation walls  (230mm) with stock clay bricks (NFP type, max 14MPa) </t>
  </si>
  <si>
    <t>2m long pre-stressed lintels above roller shutter door</t>
  </si>
  <si>
    <t>Total</t>
  </si>
  <si>
    <t>Supply ,deliver, install and complete a 10 ton silo-feeder tank, with all the neccesary firrtings</t>
  </si>
  <si>
    <t>b) Internal strip foundation Y10 and External strip foundation Y12</t>
  </si>
  <si>
    <t>ton</t>
  </si>
  <si>
    <t>Pump duty (at least Q=0,7 L/s @136m head) Stainless steel impellers. The borehole depth is 120m and Pump inlet depth = 105m</t>
  </si>
  <si>
    <t>Sliding door open-in 2 lever mortice lock double door and heavy duty (1.0) 1600 x 2032  double rebate</t>
  </si>
  <si>
    <t xml:space="preserve">Strip foundation reinforcement </t>
  </si>
  <si>
    <t>2X1500 CAPACITY LAYER HOUSE, AN OFFICE BLOCK &amp; WATER RETICULATION</t>
  </si>
  <si>
    <t>OFFICE BLOCK</t>
  </si>
  <si>
    <t>TOTAL FOR ONE HOUSES</t>
  </si>
  <si>
    <t>Spray soil termite and vegetation treatment on cleaned area up to 1,2m outside the building perimeter and inside trenches and under floors with Chlordane or Aldrin type termite soil insecticide all in accordance with SABS 0124-1997. The service must be rendered by a specialist who must issue a certificate for the service rendered.</t>
  </si>
  <si>
    <t>Opening up and closing down of designated barrow pit (As instructed by the Engineer)</t>
  </si>
  <si>
    <t>Cut construction, and expansion joints in the layer house concrete slab/floors.Clean &amp; cover construction &amp; expansion joints on the layer floor slab with rubberised bitumen waterproofing emulsion (Super Laykold or similar approved) Floor slabs to have a maximum area of 22,5m²</t>
  </si>
  <si>
    <t xml:space="preserve">a. Plaster (steel float) on internal brick walls (10mm thick) </t>
  </si>
  <si>
    <t>Supply,fabricate, surface preparation, shop priming, delivery to site &amp; installation of a 9m wide x 25m long x 4,5m high portal frame structure. Including all necessary columns, footing sizes, rafters, purlins, bracing sections, cleats, brackets, gussets, nuts, bolts, washers and provide structural engineer drawings with an Engineering certificate for the design.</t>
  </si>
  <si>
    <t xml:space="preserve">Supply, deliver and install 32mmx32mm square tubing (6m) </t>
  </si>
  <si>
    <t xml:space="preserve">Supply, deliver and install 50 x 50mmx 3 angle iron to connect 50x50mm channel to the beams </t>
  </si>
  <si>
    <t>Supply ,deliver and install two complete canvas curtains 17,5 m(l) x 3 m(h) for closing sides including winch and cable operated for opening and closing mechanism(550 GSM medium duty pvc curtains) See Drawing for measures.</t>
  </si>
  <si>
    <t>Extra over item 3.1.3 for;</t>
  </si>
  <si>
    <t>Construct a double brick wall( min 14MPa) from the strip foundations level extending to 150 mm above NGL. Includes 10% bricks breakage. All cement bricks to be 7,5 Mpa and SABS approved</t>
  </si>
  <si>
    <t>Brick force-150 mm x 20 m heavy duty SABS wire at every second layer . Rolls of 20m force</t>
  </si>
  <si>
    <t>c)Supply, deliver and install 1800x2100x230mm sliding door with a combination of a frame and door, 1,2mm thickness,with a lock system and a burglar proof</t>
  </si>
  <si>
    <t>b) The waste water drainage system shall be tested as described hereunder. The contractor shall provide all necessary testing apparatus, expanding plugs, stoppers, water,smoke composition, any  materials required and all labour required for carrying out tests.</t>
  </si>
  <si>
    <t xml:space="preserve">a) Supply and construct a septic tank, complete with concrete cover/slab and double brick(SABS Approved clay stock brick, including 10% breakage), extending to the top of the tank with french drain  complete with pipes and necessary fittings approved by a certified Plumber </t>
  </si>
  <si>
    <t>3.11</t>
  </si>
  <si>
    <t>3.11.1</t>
  </si>
  <si>
    <t>GRAND TENDER TOTAL</t>
  </si>
  <si>
    <t xml:space="preserve">TOTAL BROUGHT FORWARD </t>
  </si>
  <si>
    <t>BROUGHT FORWARD</t>
  </si>
  <si>
    <t>BILL 4: WATER RETICULATION</t>
  </si>
  <si>
    <t>3.11.2</t>
  </si>
  <si>
    <t>Mark up on item 3.11.1</t>
  </si>
  <si>
    <t>3.13.1</t>
  </si>
  <si>
    <t>3.14</t>
  </si>
  <si>
    <t>3.14.1</t>
  </si>
  <si>
    <t>3.14.2</t>
  </si>
  <si>
    <t>3.5.2</t>
  </si>
  <si>
    <t>3.4.1</t>
  </si>
  <si>
    <t>3.1.1</t>
  </si>
  <si>
    <t>3.3.1</t>
  </si>
  <si>
    <t>3.3.2</t>
  </si>
  <si>
    <t>3.8.1</t>
  </si>
  <si>
    <t>3.9.1</t>
  </si>
  <si>
    <t>3.10.4</t>
  </si>
  <si>
    <t>3.15</t>
  </si>
  <si>
    <t>3.15.1</t>
  </si>
  <si>
    <t>3.15.2</t>
  </si>
  <si>
    <t>3.20.1</t>
  </si>
  <si>
    <t>3.20.2</t>
  </si>
  <si>
    <t>3.20.3</t>
  </si>
  <si>
    <t>3.20.4</t>
  </si>
  <si>
    <t>3.20.5</t>
  </si>
  <si>
    <t>3.21.1</t>
  </si>
  <si>
    <t>3.21.2</t>
  </si>
  <si>
    <t>CEILING</t>
  </si>
  <si>
    <t>Structural frame work using trusses, purlins, bracing, cleats, bolts, nuts with connection plates, an overhang and bolted to each others to complete the works and issue structural engineering certificate for the office block</t>
  </si>
  <si>
    <r>
      <t>TOTAL CARRIED OVER TO SUMMARY FOR TWO HOUSES (</t>
    </r>
    <r>
      <rPr>
        <b/>
        <i/>
        <sz val="10"/>
        <rFont val="Arial"/>
        <family val="2"/>
      </rPr>
      <t>MULTIPLY THE TOTAL OF 1 HOUSE BY 2</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</si>
</sst>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quot;R&quot;\ #,##0.00"/>
    <numFmt numFmtId="166" formatCode="&quot;R&quot;\ #,##0"/>
    <numFmt numFmtId="167" formatCode="&quot;R&quot;#,##0.00"/>
    <numFmt numFmtId="168" formatCode="_ * #,##0.00_ ;_ * \-#,##0.00_ ;_ * &quot;-&quot;??_ ;_ @_ "/>
    <numFmt numFmtId="169" formatCode="[$R-436]\ #,##0.00"/>
    <numFmt numFmtId="170" formatCode="#,##0.0_ ;\-#,##0.0\ "/>
    <numFmt numFmtId="171" formatCode="_-* #,##0.0_-;\-* #,##0.0_-;_-* &quot;-&quot;?_-;_-@_-"/>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1"/>
      <name val="Arial"/>
      <family val="2"/>
    </font>
    <font>
      <sz val="10"/>
      <color indexed="8"/>
      <name val="Arial"/>
      <family val="2"/>
    </font>
    <font>
      <b/>
      <sz val="10"/>
      <color indexed="8"/>
      <name val="Arial"/>
      <family val="2"/>
    </font>
    <font>
      <sz val="9"/>
      <name val="Arial"/>
      <family val="2"/>
    </font>
    <font>
      <b/>
      <sz val="9"/>
      <name val="Arial"/>
      <family val="2"/>
    </font>
    <font>
      <sz val="10"/>
      <name val="Calibri"/>
      <family val="2"/>
    </font>
    <font>
      <sz val="10"/>
      <name val="Arial"/>
      <family val="2"/>
    </font>
    <font>
      <b/>
      <u/>
      <sz val="10"/>
      <name val="Arial"/>
      <family val="2"/>
    </font>
    <font>
      <sz val="10"/>
      <color theme="4"/>
      <name val="Arial"/>
      <family val="2"/>
    </font>
    <font>
      <u/>
      <sz val="10"/>
      <name val="Arial"/>
      <family val="2"/>
    </font>
    <font>
      <sz val="10"/>
      <color rgb="FFFF0000"/>
      <name val="Arial"/>
      <family val="2"/>
    </font>
    <font>
      <sz val="10"/>
      <color rgb="FF92D050"/>
      <name val="Arial"/>
      <family val="2"/>
    </font>
    <font>
      <sz val="10"/>
      <name val="Arial"/>
      <family val="2"/>
    </font>
    <font>
      <b/>
      <sz val="11"/>
      <color theme="0"/>
      <name val="Calibri"/>
      <family val="2"/>
      <scheme val="minor"/>
    </font>
    <font>
      <sz val="10"/>
      <color theme="1"/>
      <name val="Arial"/>
      <family val="2"/>
    </font>
    <font>
      <i/>
      <sz val="10"/>
      <name val="Arial"/>
      <family val="2"/>
    </font>
    <font>
      <sz val="11"/>
      <name val="Arial"/>
      <family val="2"/>
    </font>
    <font>
      <b/>
      <sz val="10"/>
      <color theme="1"/>
      <name val="Arial"/>
      <family val="2"/>
    </font>
    <font>
      <b/>
      <u/>
      <sz val="10"/>
      <color indexed="10"/>
      <name val="Arial"/>
      <family val="2"/>
    </font>
    <font>
      <b/>
      <i/>
      <u/>
      <sz val="10"/>
      <name val="Arial"/>
      <family val="2"/>
    </font>
    <font>
      <b/>
      <sz val="8"/>
      <name val="Arial"/>
      <family val="2"/>
    </font>
    <font>
      <b/>
      <i/>
      <sz val="10"/>
      <name val="Arial"/>
      <family val="2"/>
    </font>
    <font>
      <vertAlign val="superscript"/>
      <sz val="10"/>
      <name val="Arial"/>
      <family val="2"/>
    </font>
    <font>
      <b/>
      <i/>
      <sz val="10"/>
      <color indexed="8"/>
      <name val="Arial"/>
      <family val="2"/>
    </font>
    <font>
      <sz val="9"/>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A5A5A5"/>
      </patternFill>
    </fill>
    <fill>
      <patternFill patternType="solid">
        <fgColor rgb="FFFFFF00"/>
        <bgColor indexed="64"/>
      </patternFill>
    </fill>
  </fills>
  <borders count="12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indexed="8"/>
      </bottom>
      <diagonal/>
    </border>
    <border>
      <left style="double">
        <color indexed="8"/>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thin">
        <color indexed="64"/>
      </right>
      <top style="double">
        <color indexed="8"/>
      </top>
      <bottom/>
      <diagonal/>
    </border>
    <border>
      <left/>
      <right style="thin">
        <color indexed="8"/>
      </right>
      <top style="double">
        <color indexed="8"/>
      </top>
      <bottom/>
      <diagonal/>
    </border>
    <border>
      <left/>
      <right style="double">
        <color indexed="8"/>
      </right>
      <top style="double">
        <color indexed="8"/>
      </top>
      <bottom/>
      <diagonal/>
    </border>
    <border>
      <left style="double">
        <color indexed="8"/>
      </left>
      <right style="thin">
        <color indexed="8"/>
      </right>
      <top/>
      <bottom style="double">
        <color indexed="64"/>
      </bottom>
      <diagonal/>
    </border>
    <border>
      <left style="thin">
        <color indexed="8"/>
      </left>
      <right style="thin">
        <color indexed="8"/>
      </right>
      <top/>
      <bottom style="double">
        <color indexed="64"/>
      </bottom>
      <diagonal/>
    </border>
    <border>
      <left/>
      <right style="thin">
        <color indexed="64"/>
      </right>
      <top/>
      <bottom style="double">
        <color indexed="64"/>
      </bottom>
      <diagonal/>
    </border>
    <border>
      <left/>
      <right style="thin">
        <color indexed="8"/>
      </right>
      <top/>
      <bottom style="double">
        <color indexed="64"/>
      </bottom>
      <diagonal/>
    </border>
    <border>
      <left style="thin">
        <color indexed="8"/>
      </left>
      <right style="thin">
        <color indexed="64"/>
      </right>
      <top/>
      <bottom style="double">
        <color indexed="64"/>
      </bottom>
      <diagonal/>
    </border>
    <border>
      <left/>
      <right style="double">
        <color indexed="8"/>
      </right>
      <top/>
      <bottom style="double">
        <color indexed="64"/>
      </bottom>
      <diagonal/>
    </border>
    <border>
      <left style="double">
        <color indexed="8"/>
      </left>
      <right style="thin">
        <color indexed="8"/>
      </right>
      <top/>
      <bottom/>
      <diagonal/>
    </border>
    <border>
      <left/>
      <right style="thin">
        <color indexed="8"/>
      </right>
      <top/>
      <bottom/>
      <diagonal/>
    </border>
    <border>
      <left style="thin">
        <color indexed="8"/>
      </left>
      <right style="thin">
        <color indexed="8"/>
      </right>
      <top/>
      <bottom/>
      <diagonal/>
    </border>
    <border>
      <left style="thin">
        <color indexed="64"/>
      </left>
      <right style="double">
        <color indexed="8"/>
      </right>
      <top/>
      <bottom/>
      <diagonal/>
    </border>
    <border>
      <left style="double">
        <color indexed="8"/>
      </left>
      <right/>
      <top style="double">
        <color indexed="64"/>
      </top>
      <bottom style="double">
        <color indexed="8"/>
      </bottom>
      <diagonal/>
    </border>
    <border>
      <left/>
      <right/>
      <top style="double">
        <color indexed="64"/>
      </top>
      <bottom style="double">
        <color indexed="8"/>
      </bottom>
      <diagonal/>
    </border>
    <border>
      <left style="double">
        <color indexed="64"/>
      </left>
      <right/>
      <top style="double">
        <color indexed="64"/>
      </top>
      <bottom style="double">
        <color indexed="8"/>
      </bottom>
      <diagonal/>
    </border>
    <border>
      <left/>
      <right style="double">
        <color indexed="8"/>
      </right>
      <top style="double">
        <color indexed="64"/>
      </top>
      <bottom style="double">
        <color indexed="8"/>
      </bottom>
      <diagonal/>
    </border>
    <border>
      <left style="thin">
        <color indexed="64"/>
      </left>
      <right/>
      <top style="double">
        <color indexed="64"/>
      </top>
      <bottom/>
      <diagonal/>
    </border>
    <border>
      <left/>
      <right style="medium">
        <color indexed="64"/>
      </right>
      <top/>
      <bottom/>
      <diagonal/>
    </border>
    <border>
      <left style="double">
        <color indexed="8"/>
      </left>
      <right/>
      <top style="double">
        <color indexed="8"/>
      </top>
      <bottom style="double">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8"/>
      </left>
      <right style="thin">
        <color indexed="8"/>
      </right>
      <top style="double">
        <color indexed="64"/>
      </top>
      <bottom style="hair">
        <color indexed="8"/>
      </bottom>
      <diagonal/>
    </border>
    <border>
      <left style="thin">
        <color indexed="8"/>
      </left>
      <right style="thin">
        <color indexed="8"/>
      </right>
      <top style="double">
        <color indexed="64"/>
      </top>
      <bottom style="hair">
        <color indexed="8"/>
      </bottom>
      <diagonal/>
    </border>
    <border>
      <left style="thin">
        <color indexed="8"/>
      </left>
      <right style="double">
        <color indexed="8"/>
      </right>
      <top style="double">
        <color indexed="64"/>
      </top>
      <bottom style="hair">
        <color indexed="8"/>
      </bottom>
      <diagonal/>
    </border>
    <border>
      <left style="double">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double">
        <color indexed="8"/>
      </right>
      <top style="hair">
        <color indexed="8"/>
      </top>
      <bottom style="hair">
        <color indexed="8"/>
      </bottom>
      <diagonal/>
    </border>
    <border>
      <left style="double">
        <color indexed="8"/>
      </left>
      <right style="thin">
        <color indexed="8"/>
      </right>
      <top style="hair">
        <color indexed="8"/>
      </top>
      <bottom style="double">
        <color indexed="64"/>
      </bottom>
      <diagonal/>
    </border>
    <border>
      <left style="thin">
        <color indexed="8"/>
      </left>
      <right style="thin">
        <color indexed="8"/>
      </right>
      <top style="hair">
        <color indexed="8"/>
      </top>
      <bottom style="double">
        <color indexed="64"/>
      </bottom>
      <diagonal/>
    </border>
    <border>
      <left style="thin">
        <color indexed="8"/>
      </left>
      <right style="double">
        <color indexed="8"/>
      </right>
      <top style="hair">
        <color indexed="8"/>
      </top>
      <bottom style="double">
        <color indexed="64"/>
      </bottom>
      <diagonal/>
    </border>
    <border>
      <left style="double">
        <color indexed="8"/>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double">
        <color indexed="8"/>
      </right>
      <top/>
      <bottom style="hair">
        <color indexed="8"/>
      </bottom>
      <diagonal/>
    </border>
    <border>
      <left style="double">
        <color indexed="8"/>
      </left>
      <right style="thin">
        <color indexed="8"/>
      </right>
      <top style="hair">
        <color indexed="8"/>
      </top>
      <bottom/>
      <diagonal/>
    </border>
    <border>
      <left style="thin">
        <color indexed="8"/>
      </left>
      <right style="thin">
        <color indexed="8"/>
      </right>
      <top style="hair">
        <color indexed="8"/>
      </top>
      <bottom/>
      <diagonal/>
    </border>
    <border>
      <left style="thin">
        <color indexed="8"/>
      </left>
      <right style="double">
        <color indexed="8"/>
      </right>
      <top style="hair">
        <color indexed="8"/>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double">
        <color indexed="64"/>
      </left>
      <right/>
      <top style="double">
        <color indexed="8"/>
      </top>
      <bottom style="double">
        <color indexed="8"/>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3">
    <xf numFmtId="0" fontId="0" fillId="0" borderId="0"/>
    <xf numFmtId="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9" fontId="14" fillId="0" borderId="0" applyFont="0" applyFill="0" applyBorder="0" applyAlignment="0" applyProtection="0"/>
    <xf numFmtId="0" fontId="5" fillId="0" borderId="0">
      <alignment vertical="top"/>
    </xf>
    <xf numFmtId="0" fontId="4" fillId="0" borderId="0"/>
    <xf numFmtId="168" fontId="5" fillId="0" borderId="0" applyFont="0" applyFill="0" applyBorder="0" applyAlignment="0" applyProtection="0"/>
    <xf numFmtId="43" fontId="20" fillId="0" borderId="0" applyFont="0" applyFill="0" applyBorder="0" applyAlignment="0" applyProtection="0"/>
    <xf numFmtId="0" fontId="21" fillId="4" borderId="8" applyNumberFormat="0" applyAlignment="0" applyProtection="0"/>
    <xf numFmtId="0" fontId="5" fillId="0" borderId="0"/>
    <xf numFmtId="0" fontId="2" fillId="0" borderId="0"/>
  </cellStyleXfs>
  <cellXfs count="638">
    <xf numFmtId="0" fontId="0" fillId="0" borderId="0" xfId="0"/>
    <xf numFmtId="0" fontId="5" fillId="0" borderId="1" xfId="0" applyFont="1" applyBorder="1"/>
    <xf numFmtId="0" fontId="7" fillId="0" borderId="1" xfId="0" applyFont="1" applyBorder="1" applyAlignment="1">
      <alignment horizontal="center"/>
    </xf>
    <xf numFmtId="0" fontId="5" fillId="0" borderId="0" xfId="2"/>
    <xf numFmtId="0" fontId="7" fillId="0" borderId="1" xfId="2" applyFont="1" applyBorder="1"/>
    <xf numFmtId="0" fontId="5" fillId="0" borderId="1" xfId="2" applyBorder="1"/>
    <xf numFmtId="0" fontId="5" fillId="0" borderId="0" xfId="2" applyAlignment="1">
      <alignment horizontal="center"/>
    </xf>
    <xf numFmtId="0" fontId="7" fillId="0" borderId="3" xfId="2" applyFont="1" applyBorder="1" applyAlignment="1">
      <alignment horizontal="center"/>
    </xf>
    <xf numFmtId="0" fontId="7" fillId="0" borderId="3" xfId="2" applyFont="1" applyBorder="1"/>
    <xf numFmtId="0" fontId="7" fillId="0" borderId="0" xfId="2" applyFont="1"/>
    <xf numFmtId="166" fontId="5" fillId="0" borderId="0" xfId="2" applyNumberFormat="1" applyAlignment="1">
      <alignment vertical="center"/>
    </xf>
    <xf numFmtId="1" fontId="7" fillId="0" borderId="3" xfId="2" applyNumberFormat="1" applyFont="1" applyBorder="1" applyAlignment="1">
      <alignment horizontal="center"/>
    </xf>
    <xf numFmtId="1" fontId="5" fillId="0" borderId="0" xfId="2" applyNumberFormat="1" applyAlignment="1">
      <alignment horizontal="center"/>
    </xf>
    <xf numFmtId="0" fontId="5" fillId="0" borderId="0" xfId="2" applyAlignment="1">
      <alignment vertical="center"/>
    </xf>
    <xf numFmtId="0" fontId="7" fillId="0" borderId="4" xfId="0" applyFont="1" applyBorder="1" applyAlignment="1">
      <alignment horizontal="center"/>
    </xf>
    <xf numFmtId="167" fontId="5" fillId="0" borderId="1" xfId="0" applyNumberFormat="1" applyFont="1" applyBorder="1"/>
    <xf numFmtId="0" fontId="7" fillId="0" borderId="5" xfId="0" applyFont="1" applyBorder="1"/>
    <xf numFmtId="167" fontId="7" fillId="0" borderId="5" xfId="0" applyNumberFormat="1" applyFont="1" applyBorder="1"/>
    <xf numFmtId="0" fontId="7" fillId="0" borderId="5" xfId="0" applyFont="1" applyBorder="1" applyAlignment="1">
      <alignment horizontal="center"/>
    </xf>
    <xf numFmtId="0" fontId="7" fillId="0" borderId="0" xfId="0" applyFont="1" applyAlignment="1">
      <alignment horizontal="center"/>
    </xf>
    <xf numFmtId="167" fontId="5" fillId="0" borderId="1" xfId="2" applyNumberFormat="1" applyBorder="1"/>
    <xf numFmtId="0" fontId="5" fillId="0" borderId="2" xfId="2" applyBorder="1"/>
    <xf numFmtId="167" fontId="5" fillId="0" borderId="0" xfId="2" applyNumberFormat="1"/>
    <xf numFmtId="165" fontId="7" fillId="0" borderId="3" xfId="2" applyNumberFormat="1" applyFont="1" applyBorder="1" applyAlignment="1">
      <alignment vertical="center"/>
    </xf>
    <xf numFmtId="167" fontId="7" fillId="0" borderId="5" xfId="2" applyNumberFormat="1" applyFont="1" applyBorder="1" applyAlignment="1">
      <alignment horizontal="center"/>
    </xf>
    <xf numFmtId="0" fontId="7" fillId="0" borderId="5" xfId="2" applyFont="1" applyBorder="1" applyAlignment="1">
      <alignment horizontal="center"/>
    </xf>
    <xf numFmtId="167" fontId="5" fillId="0" borderId="0" xfId="2" applyNumberFormat="1" applyAlignment="1">
      <alignment horizontal="center"/>
    </xf>
    <xf numFmtId="0" fontId="5" fillId="0" borderId="1" xfId="2" applyBorder="1" applyAlignment="1">
      <alignment vertical="center"/>
    </xf>
    <xf numFmtId="0" fontId="16" fillId="0" borderId="0" xfId="2" applyFont="1"/>
    <xf numFmtId="167" fontId="5" fillId="0" borderId="1" xfId="2" applyNumberFormat="1" applyBorder="1" applyAlignment="1">
      <alignment vertical="center"/>
    </xf>
    <xf numFmtId="0" fontId="5" fillId="0" borderId="0" xfId="2" applyAlignment="1">
      <alignment wrapText="1"/>
    </xf>
    <xf numFmtId="0" fontId="18" fillId="0" borderId="1" xfId="2" applyFont="1" applyBorder="1"/>
    <xf numFmtId="167" fontId="18" fillId="0" borderId="1" xfId="2" applyNumberFormat="1" applyFont="1" applyBorder="1"/>
    <xf numFmtId="0" fontId="18" fillId="0" borderId="0" xfId="2" applyFont="1"/>
    <xf numFmtId="0" fontId="18" fillId="0" borderId="0" xfId="2" applyFont="1" applyAlignment="1">
      <alignment vertical="center"/>
    </xf>
    <xf numFmtId="167" fontId="7" fillId="0" borderId="1" xfId="2" applyNumberFormat="1" applyFont="1" applyBorder="1"/>
    <xf numFmtId="0" fontId="5" fillId="0" borderId="6" xfId="2" applyBorder="1"/>
    <xf numFmtId="167" fontId="5" fillId="0" borderId="6" xfId="2" applyNumberFormat="1" applyBorder="1"/>
    <xf numFmtId="0" fontId="5" fillId="0" borderId="7" xfId="2" applyBorder="1"/>
    <xf numFmtId="0" fontId="18" fillId="0" borderId="1" xfId="0" applyFont="1" applyBorder="1"/>
    <xf numFmtId="167" fontId="18" fillId="0" borderId="1" xfId="0" applyNumberFormat="1" applyFont="1" applyBorder="1"/>
    <xf numFmtId="0" fontId="18" fillId="0" borderId="1" xfId="0" applyFont="1" applyBorder="1" applyAlignment="1">
      <alignment vertical="center"/>
    </xf>
    <xf numFmtId="167" fontId="18" fillId="0" borderId="1" xfId="0" applyNumberFormat="1" applyFont="1" applyBorder="1" applyAlignment="1">
      <alignment vertical="center"/>
    </xf>
    <xf numFmtId="0" fontId="19" fillId="0" borderId="1" xfId="2" applyFont="1" applyBorder="1"/>
    <xf numFmtId="167" fontId="19" fillId="0" borderId="1" xfId="2" applyNumberFormat="1" applyFont="1" applyBorder="1"/>
    <xf numFmtId="0" fontId="19" fillId="0" borderId="0" xfId="2" applyFont="1"/>
    <xf numFmtId="0" fontId="15" fillId="0" borderId="9" xfId="0" applyFont="1" applyBorder="1"/>
    <xf numFmtId="0" fontId="15" fillId="0" borderId="9" xfId="0" applyFont="1" applyBorder="1" applyAlignment="1">
      <alignment horizontal="center"/>
    </xf>
    <xf numFmtId="4" fontId="5" fillId="0" borderId="9" xfId="0" applyNumberFormat="1" applyFont="1" applyBorder="1" applyAlignment="1">
      <alignment horizontal="center"/>
    </xf>
    <xf numFmtId="4" fontId="5" fillId="0" borderId="9" xfId="0" applyNumberFormat="1" applyFont="1" applyBorder="1"/>
    <xf numFmtId="0" fontId="7" fillId="0" borderId="11" xfId="0" applyFont="1" applyBorder="1" applyAlignment="1">
      <alignment horizontal="center"/>
    </xf>
    <xf numFmtId="0" fontId="7" fillId="0" borderId="12" xfId="0" applyFont="1" applyBorder="1" applyAlignment="1">
      <alignment horizontal="centerContinuous"/>
    </xf>
    <xf numFmtId="4" fontId="7" fillId="0" borderId="12" xfId="0" applyNumberFormat="1" applyFont="1" applyBorder="1" applyAlignment="1">
      <alignment horizontal="center"/>
    </xf>
    <xf numFmtId="4" fontId="7" fillId="0" borderId="14" xfId="0" applyNumberFormat="1" applyFont="1" applyBorder="1"/>
    <xf numFmtId="0" fontId="7" fillId="0" borderId="16" xfId="0" applyFont="1" applyBorder="1" applyAlignment="1">
      <alignment horizontal="center"/>
    </xf>
    <xf numFmtId="0" fontId="7" fillId="0" borderId="17" xfId="0" applyFont="1" applyBorder="1"/>
    <xf numFmtId="4" fontId="7" fillId="0" borderId="19" xfId="0" applyNumberFormat="1" applyFont="1" applyBorder="1" applyAlignment="1">
      <alignment horizontal="center"/>
    </xf>
    <xf numFmtId="4" fontId="7" fillId="0" borderId="20" xfId="0" applyNumberFormat="1" applyFont="1" applyBorder="1"/>
    <xf numFmtId="0" fontId="5" fillId="0" borderId="22" xfId="0" applyFont="1" applyBorder="1" applyAlignment="1" applyProtection="1">
      <alignment horizontal="center"/>
      <protection locked="0"/>
    </xf>
    <xf numFmtId="0" fontId="5" fillId="0" borderId="26" xfId="0" applyFont="1" applyBorder="1" applyAlignment="1">
      <alignment horizontal="justify" vertical="top"/>
    </xf>
    <xf numFmtId="1" fontId="5" fillId="0" borderId="27" xfId="0" applyNumberFormat="1" applyFont="1" applyBorder="1" applyAlignment="1">
      <alignment horizontal="center" vertical="top"/>
    </xf>
    <xf numFmtId="165" fontId="7" fillId="0" borderId="28" xfId="0" applyNumberFormat="1" applyFont="1" applyBorder="1" applyAlignment="1">
      <alignment horizontal="right" vertical="top"/>
    </xf>
    <xf numFmtId="0" fontId="7" fillId="0" borderId="12" xfId="0" applyFont="1" applyBorder="1" applyAlignment="1">
      <alignment horizontal="center"/>
    </xf>
    <xf numFmtId="1" fontId="7" fillId="0" borderId="12" xfId="0" applyNumberFormat="1" applyFont="1" applyBorder="1" applyAlignment="1">
      <alignment horizontal="center"/>
    </xf>
    <xf numFmtId="165" fontId="7" fillId="0" borderId="14" xfId="0" applyNumberFormat="1" applyFont="1" applyBorder="1" applyAlignment="1">
      <alignment horizontal="center"/>
    </xf>
    <xf numFmtId="1" fontId="7" fillId="0" borderId="18" xfId="0" applyNumberFormat="1" applyFont="1" applyBorder="1" applyAlignment="1">
      <alignment horizontal="center"/>
    </xf>
    <xf numFmtId="165" fontId="7" fillId="0" borderId="20" xfId="0" applyNumberFormat="1" applyFont="1" applyBorder="1" applyAlignment="1">
      <alignment horizontal="center"/>
    </xf>
    <xf numFmtId="0" fontId="7" fillId="0" borderId="29" xfId="0" applyFont="1" applyBorder="1"/>
    <xf numFmtId="1" fontId="5" fillId="0" borderId="1" xfId="0" quotePrefix="1" applyNumberFormat="1" applyFont="1" applyBorder="1" applyAlignment="1">
      <alignment horizontal="center"/>
    </xf>
    <xf numFmtId="0" fontId="5" fillId="0" borderId="0" xfId="0" applyFont="1"/>
    <xf numFmtId="165" fontId="5" fillId="0" borderId="24" xfId="0" applyNumberFormat="1" applyFont="1" applyBorder="1" applyAlignment="1">
      <alignment horizontal="center"/>
    </xf>
    <xf numFmtId="0" fontId="5" fillId="0" borderId="0" xfId="0" applyFont="1" applyAlignment="1">
      <alignment wrapText="1"/>
    </xf>
    <xf numFmtId="0" fontId="5" fillId="0" borderId="0" xfId="2" applyAlignment="1">
      <alignment horizontal="left" vertical="center"/>
    </xf>
    <xf numFmtId="0" fontId="5" fillId="0" borderId="0" xfId="2" applyAlignment="1">
      <alignment vertical="top"/>
    </xf>
    <xf numFmtId="0" fontId="5" fillId="0" borderId="0" xfId="2" applyAlignment="1">
      <alignment horizontal="center" vertical="center"/>
    </xf>
    <xf numFmtId="1" fontId="5" fillId="0" borderId="0" xfId="2" applyNumberFormat="1" applyAlignment="1">
      <alignment horizontal="center" vertical="center"/>
    </xf>
    <xf numFmtId="4" fontId="5" fillId="0" borderId="0" xfId="2" applyNumberFormat="1" applyAlignment="1">
      <alignment vertical="top"/>
    </xf>
    <xf numFmtId="0" fontId="7" fillId="0" borderId="32" xfId="2" applyFont="1" applyBorder="1" applyAlignment="1">
      <alignment horizontal="left" vertical="center"/>
    </xf>
    <xf numFmtId="0" fontId="7" fillId="0" borderId="33" xfId="2" applyFont="1" applyBorder="1" applyAlignment="1">
      <alignment horizontal="center" vertical="top"/>
    </xf>
    <xf numFmtId="0" fontId="7" fillId="0" borderId="33" xfId="2" applyFont="1" applyBorder="1" applyAlignment="1">
      <alignment horizontal="center" vertical="center"/>
    </xf>
    <xf numFmtId="1" fontId="7" fillId="0" borderId="33" xfId="2" applyNumberFormat="1" applyFont="1" applyBorder="1" applyAlignment="1">
      <alignment horizontal="center" vertical="center"/>
    </xf>
    <xf numFmtId="4" fontId="7" fillId="0" borderId="34" xfId="2" applyNumberFormat="1" applyFont="1" applyBorder="1" applyAlignment="1">
      <alignment horizontal="center" vertical="top"/>
    </xf>
    <xf numFmtId="0" fontId="7" fillId="0" borderId="35" xfId="2" applyFont="1" applyBorder="1" applyAlignment="1">
      <alignment horizontal="left" vertical="center"/>
    </xf>
    <xf numFmtId="0" fontId="7" fillId="0" borderId="36" xfId="2" applyFont="1" applyBorder="1" applyAlignment="1">
      <alignment horizontal="center" vertical="top"/>
    </xf>
    <xf numFmtId="0" fontId="7" fillId="0" borderId="36" xfId="2" applyFont="1" applyBorder="1" applyAlignment="1">
      <alignment horizontal="center" vertical="center"/>
    </xf>
    <xf numFmtId="1" fontId="5" fillId="0" borderId="36" xfId="2" applyNumberFormat="1" applyBorder="1" applyAlignment="1">
      <alignment horizontal="center" vertical="center"/>
    </xf>
    <xf numFmtId="4" fontId="7" fillId="0" borderId="36" xfId="2" applyNumberFormat="1" applyFont="1" applyBorder="1" applyAlignment="1">
      <alignment horizontal="center" vertical="top"/>
    </xf>
    <xf numFmtId="4" fontId="7" fillId="0" borderId="37" xfId="2" applyNumberFormat="1" applyFont="1" applyBorder="1" applyAlignment="1">
      <alignment horizontal="center" vertical="top"/>
    </xf>
    <xf numFmtId="0" fontId="7" fillId="0" borderId="38" xfId="2" applyFont="1" applyBorder="1" applyAlignment="1">
      <alignment horizontal="left" vertical="center"/>
    </xf>
    <xf numFmtId="0" fontId="7" fillId="0" borderId="39" xfId="2" applyFont="1" applyBorder="1" applyAlignment="1">
      <alignment horizontal="center" vertical="top"/>
    </xf>
    <xf numFmtId="0" fontId="7" fillId="0" borderId="39" xfId="2" applyFont="1" applyBorder="1" applyAlignment="1">
      <alignment vertical="center"/>
    </xf>
    <xf numFmtId="0" fontId="7" fillId="0" borderId="39" xfId="2" applyFont="1" applyBorder="1" applyAlignment="1">
      <alignment horizontal="center" vertical="center"/>
    </xf>
    <xf numFmtId="1" fontId="5" fillId="0" borderId="39" xfId="2" applyNumberFormat="1" applyBorder="1" applyAlignment="1">
      <alignment horizontal="center" vertical="center"/>
    </xf>
    <xf numFmtId="4" fontId="7" fillId="0" borderId="39" xfId="2" applyNumberFormat="1" applyFont="1" applyBorder="1" applyAlignment="1">
      <alignment horizontal="center" vertical="top"/>
    </xf>
    <xf numFmtId="4" fontId="7" fillId="0" borderId="40" xfId="2" applyNumberFormat="1" applyFont="1" applyBorder="1" applyAlignment="1">
      <alignment horizontal="center" vertical="top"/>
    </xf>
    <xf numFmtId="0" fontId="12" fillId="0" borderId="38" xfId="2" applyFont="1" applyBorder="1" applyAlignment="1">
      <alignment horizontal="left" vertical="center"/>
    </xf>
    <xf numFmtId="0" fontId="12" fillId="0" borderId="39" xfId="2" applyFont="1" applyBorder="1" applyAlignment="1">
      <alignment vertical="top"/>
    </xf>
    <xf numFmtId="0" fontId="15" fillId="0" borderId="39" xfId="2" applyFont="1" applyBorder="1" applyAlignment="1">
      <alignment vertical="center" wrapText="1"/>
    </xf>
    <xf numFmtId="0" fontId="11" fillId="0" borderId="39" xfId="2" applyFont="1" applyBorder="1" applyAlignment="1">
      <alignment horizontal="center" vertical="center"/>
    </xf>
    <xf numFmtId="1" fontId="11" fillId="0" borderId="39" xfId="2" applyNumberFormat="1" applyFont="1" applyBorder="1" applyAlignment="1">
      <alignment horizontal="center" vertical="center"/>
    </xf>
    <xf numFmtId="43" fontId="11" fillId="0" borderId="39" xfId="4" applyFont="1" applyFill="1" applyBorder="1" applyAlignment="1"/>
    <xf numFmtId="4" fontId="28" fillId="0" borderId="40" xfId="2" applyNumberFormat="1" applyFont="1" applyBorder="1" applyAlignment="1">
      <alignment horizontal="center"/>
    </xf>
    <xf numFmtId="0" fontId="17" fillId="0" borderId="39" xfId="2" applyFont="1" applyBorder="1" applyAlignment="1">
      <alignment vertical="center" wrapText="1"/>
    </xf>
    <xf numFmtId="0" fontId="7" fillId="2" borderId="39" xfId="0" applyFont="1" applyFill="1" applyBorder="1" applyAlignment="1">
      <alignment horizontal="center" vertical="top" wrapText="1"/>
    </xf>
    <xf numFmtId="0" fontId="7" fillId="2" borderId="39" xfId="0" applyFont="1" applyFill="1" applyBorder="1" applyAlignment="1">
      <alignment horizontal="left" vertical="top" wrapText="1"/>
    </xf>
    <xf numFmtId="0" fontId="7" fillId="2" borderId="39" xfId="0" applyFont="1" applyFill="1" applyBorder="1" applyAlignment="1">
      <alignment horizontal="center" vertical="center" wrapText="1"/>
    </xf>
    <xf numFmtId="43" fontId="7" fillId="2" borderId="39" xfId="9" applyFont="1" applyFill="1" applyBorder="1" applyAlignment="1">
      <alignment horizontal="center" vertical="center" wrapText="1"/>
    </xf>
    <xf numFmtId="165" fontId="7" fillId="2" borderId="40" xfId="9" applyNumberFormat="1" applyFont="1" applyFill="1" applyBorder="1" applyAlignment="1">
      <alignment vertical="center" wrapText="1"/>
    </xf>
    <xf numFmtId="0" fontId="5" fillId="0" borderId="38" xfId="2" applyBorder="1" applyAlignment="1">
      <alignment horizontal="left" vertical="center"/>
    </xf>
    <xf numFmtId="0" fontId="5" fillId="2" borderId="39" xfId="0" applyFont="1" applyFill="1" applyBorder="1" applyAlignment="1">
      <alignment horizontal="left" vertical="top" wrapText="1"/>
    </xf>
    <xf numFmtId="0" fontId="5" fillId="2" borderId="39" xfId="0" applyFont="1" applyFill="1" applyBorder="1" applyAlignment="1">
      <alignment horizontal="center" vertical="center" wrapText="1"/>
    </xf>
    <xf numFmtId="43" fontId="5" fillId="2" borderId="39" xfId="9" applyFont="1" applyFill="1" applyBorder="1" applyAlignment="1">
      <alignment horizontal="center" vertical="center" wrapText="1"/>
    </xf>
    <xf numFmtId="165" fontId="5" fillId="2" borderId="40" xfId="9" applyNumberFormat="1" applyFont="1" applyFill="1" applyBorder="1" applyAlignment="1">
      <alignment vertical="center" wrapText="1"/>
    </xf>
    <xf numFmtId="0" fontId="5" fillId="0" borderId="38" xfId="2" applyBorder="1" applyAlignment="1">
      <alignment horizontal="left"/>
    </xf>
    <xf numFmtId="0" fontId="7" fillId="2" borderId="39" xfId="0" applyFont="1" applyFill="1" applyBorder="1" applyAlignment="1">
      <alignment horizontal="center" wrapText="1"/>
    </xf>
    <xf numFmtId="0" fontId="5" fillId="2" borderId="39" xfId="0" applyFont="1" applyFill="1" applyBorder="1" applyAlignment="1">
      <alignment horizontal="left" wrapText="1"/>
    </xf>
    <xf numFmtId="0" fontId="5" fillId="2" borderId="39" xfId="0" applyFont="1" applyFill="1" applyBorder="1" applyAlignment="1">
      <alignment horizontal="center" wrapText="1"/>
    </xf>
    <xf numFmtId="43" fontId="5" fillId="2" borderId="39" xfId="9" applyFont="1" applyFill="1" applyBorder="1" applyAlignment="1">
      <alignment horizontal="center" wrapText="1"/>
    </xf>
    <xf numFmtId="165" fontId="5" fillId="2" borderId="40" xfId="9" applyNumberFormat="1" applyFont="1" applyFill="1" applyBorder="1" applyAlignment="1">
      <alignment wrapText="1"/>
    </xf>
    <xf numFmtId="0" fontId="9" fillId="0" borderId="39" xfId="0" applyFont="1" applyBorder="1" applyAlignment="1">
      <alignment horizontal="left" vertical="top" wrapText="1"/>
    </xf>
    <xf numFmtId="0" fontId="5" fillId="0" borderId="39" xfId="0" applyFont="1" applyBorder="1" applyAlignment="1">
      <alignment horizontal="center" vertical="center"/>
    </xf>
    <xf numFmtId="0" fontId="9" fillId="0" borderId="39" xfId="0" applyFont="1" applyBorder="1" applyAlignment="1">
      <alignment horizontal="center" vertical="center"/>
    </xf>
    <xf numFmtId="170" fontId="7" fillId="0" borderId="38" xfId="4" applyNumberFormat="1" applyFont="1" applyFill="1" applyBorder="1" applyAlignment="1">
      <alignment horizontal="left" vertical="center" wrapText="1"/>
    </xf>
    <xf numFmtId="0" fontId="22" fillId="0" borderId="39" xfId="0" applyFont="1" applyBorder="1" applyAlignment="1">
      <alignment horizontal="center" vertical="center" wrapText="1"/>
    </xf>
    <xf numFmtId="0" fontId="25" fillId="0" borderId="39" xfId="0" applyFont="1" applyBorder="1" applyAlignment="1">
      <alignment vertical="center" wrapText="1"/>
    </xf>
    <xf numFmtId="0" fontId="22" fillId="0" borderId="39" xfId="0" applyFont="1" applyBorder="1" applyAlignment="1">
      <alignment horizontal="center" vertical="center"/>
    </xf>
    <xf numFmtId="1" fontId="5" fillId="0" borderId="39" xfId="4" applyNumberFormat="1" applyFont="1" applyFill="1" applyBorder="1" applyAlignment="1">
      <alignment horizontal="center" vertical="center" wrapText="1"/>
    </xf>
    <xf numFmtId="43" fontId="5" fillId="0" borderId="39" xfId="4" applyFont="1" applyFill="1" applyBorder="1" applyAlignment="1">
      <alignment vertical="center" wrapText="1"/>
    </xf>
    <xf numFmtId="43" fontId="5" fillId="0" borderId="40" xfId="4" applyFont="1" applyFill="1" applyBorder="1" applyAlignment="1">
      <alignment vertical="center" wrapText="1"/>
    </xf>
    <xf numFmtId="0" fontId="7" fillId="0" borderId="39" xfId="0" applyFont="1" applyBorder="1" applyAlignment="1">
      <alignment horizontal="center" vertical="top" wrapText="1"/>
    </xf>
    <xf numFmtId="0" fontId="9" fillId="0" borderId="39" xfId="0" applyFont="1" applyBorder="1" applyAlignment="1">
      <alignment horizontal="left" vertical="top"/>
    </xf>
    <xf numFmtId="3" fontId="9" fillId="0" borderId="39" xfId="0" applyNumberFormat="1" applyFont="1" applyBorder="1" applyAlignment="1">
      <alignment horizontal="center" vertical="center"/>
    </xf>
    <xf numFmtId="43" fontId="5" fillId="0" borderId="39" xfId="9" applyFont="1" applyFill="1" applyBorder="1" applyAlignment="1">
      <alignment horizontal="center" vertical="center" wrapText="1"/>
    </xf>
    <xf numFmtId="165" fontId="5" fillId="0" borderId="40" xfId="9" applyNumberFormat="1" applyFont="1" applyFill="1" applyBorder="1" applyAlignment="1">
      <alignment vertical="center" wrapText="1"/>
    </xf>
    <xf numFmtId="0" fontId="7" fillId="0" borderId="39" xfId="0" applyFont="1" applyBorder="1" applyAlignment="1" applyProtection="1">
      <alignment horizontal="center" vertical="top"/>
      <protection locked="0"/>
    </xf>
    <xf numFmtId="3" fontId="5" fillId="0" borderId="39" xfId="0" applyNumberFormat="1" applyFont="1" applyBorder="1" applyAlignment="1">
      <alignment horizontal="center" vertical="center"/>
    </xf>
    <xf numFmtId="165" fontId="5" fillId="0" borderId="40" xfId="0" applyNumberFormat="1" applyFont="1" applyBorder="1" applyAlignment="1">
      <alignment horizontal="center" vertical="center"/>
    </xf>
    <xf numFmtId="0" fontId="10" fillId="0" borderId="39" xfId="0" applyFont="1" applyBorder="1" applyAlignment="1">
      <alignment horizontal="center" vertical="top"/>
    </xf>
    <xf numFmtId="0" fontId="5" fillId="0" borderId="39" xfId="0" applyFont="1" applyBorder="1" applyAlignment="1">
      <alignment horizontal="justify"/>
    </xf>
    <xf numFmtId="0" fontId="0" fillId="0" borderId="39" xfId="0" applyBorder="1" applyAlignment="1">
      <alignment horizontal="center" vertical="center"/>
    </xf>
    <xf numFmtId="171" fontId="7" fillId="0" borderId="38" xfId="4" applyNumberFormat="1" applyFont="1" applyFill="1" applyBorder="1" applyAlignment="1">
      <alignment horizontal="left" vertical="center" wrapText="1"/>
    </xf>
    <xf numFmtId="43" fontId="5" fillId="0" borderId="41" xfId="9" applyFont="1" applyFill="1" applyBorder="1" applyAlignment="1">
      <alignment horizontal="center" vertical="center" wrapText="1"/>
    </xf>
    <xf numFmtId="43" fontId="5" fillId="0" borderId="42" xfId="9" applyFont="1" applyFill="1" applyBorder="1" applyAlignment="1">
      <alignment vertical="center" wrapText="1"/>
    </xf>
    <xf numFmtId="43" fontId="7" fillId="0" borderId="42" xfId="9" applyFont="1" applyFill="1" applyBorder="1" applyAlignment="1">
      <alignment horizontal="justify" vertical="center" wrapText="1"/>
    </xf>
    <xf numFmtId="43" fontId="5" fillId="0" borderId="42" xfId="9" applyFont="1" applyFill="1" applyBorder="1" applyAlignment="1">
      <alignment horizontal="center" vertical="center" wrapText="1"/>
    </xf>
    <xf numFmtId="1" fontId="7" fillId="0" borderId="42" xfId="9" applyNumberFormat="1" applyFont="1" applyFill="1" applyBorder="1" applyAlignment="1">
      <alignment horizontal="center" vertical="center" wrapText="1"/>
    </xf>
    <xf numFmtId="43" fontId="5" fillId="0" borderId="42" xfId="9" applyFont="1" applyFill="1" applyBorder="1" applyAlignment="1">
      <alignment horizontal="right" vertical="center" wrapText="1"/>
    </xf>
    <xf numFmtId="43" fontId="5" fillId="0" borderId="43" xfId="9" applyFont="1" applyFill="1" applyBorder="1" applyAlignment="1">
      <alignment vertical="center" wrapText="1"/>
    </xf>
    <xf numFmtId="1" fontId="5" fillId="0" borderId="42" xfId="9" applyNumberFormat="1" applyFont="1" applyFill="1" applyBorder="1" applyAlignment="1">
      <alignment horizontal="center" vertical="center" wrapText="1"/>
    </xf>
    <xf numFmtId="0" fontId="5" fillId="0" borderId="39" xfId="2" applyBorder="1"/>
    <xf numFmtId="0" fontId="0" fillId="0" borderId="39" xfId="0" applyBorder="1" applyAlignment="1">
      <alignment horizontal="justify"/>
    </xf>
    <xf numFmtId="0" fontId="5" fillId="0" borderId="40" xfId="2" applyBorder="1"/>
    <xf numFmtId="0" fontId="7" fillId="0" borderId="39" xfId="0" applyFont="1" applyBorder="1" applyAlignment="1">
      <alignment horizontal="justify"/>
    </xf>
    <xf numFmtId="2" fontId="7" fillId="0" borderId="38" xfId="2" applyNumberFormat="1" applyFont="1" applyBorder="1" applyAlignment="1">
      <alignment horizontal="left" vertical="center"/>
    </xf>
    <xf numFmtId="0" fontId="25" fillId="3" borderId="39" xfId="0" applyFont="1" applyFill="1" applyBorder="1" applyAlignment="1">
      <alignment vertical="center" wrapText="1"/>
    </xf>
    <xf numFmtId="0" fontId="22" fillId="0" borderId="39" xfId="0" applyFont="1" applyBorder="1" applyAlignment="1">
      <alignment vertical="center" wrapText="1"/>
    </xf>
    <xf numFmtId="0" fontId="22" fillId="3" borderId="39" xfId="0" applyFont="1" applyFill="1" applyBorder="1" applyAlignment="1">
      <alignment vertical="center" wrapText="1"/>
    </xf>
    <xf numFmtId="0" fontId="5" fillId="0" borderId="44" xfId="0" applyFont="1" applyBorder="1" applyAlignment="1">
      <alignment horizontal="center" vertical="center"/>
    </xf>
    <xf numFmtId="0" fontId="5" fillId="0" borderId="45" xfId="0" applyFont="1" applyBorder="1" applyAlignment="1">
      <alignment vertical="top"/>
    </xf>
    <xf numFmtId="0" fontId="5" fillId="0" borderId="45" xfId="0" applyFont="1" applyBorder="1" applyAlignment="1">
      <alignment horizontal="center" vertical="center"/>
    </xf>
    <xf numFmtId="1" fontId="5" fillId="0" borderId="45" xfId="0" applyNumberFormat="1" applyFont="1" applyBorder="1" applyAlignment="1">
      <alignment horizontal="center" vertical="center"/>
    </xf>
    <xf numFmtId="4" fontId="5" fillId="0" borderId="46" xfId="0" applyNumberFormat="1" applyFont="1" applyBorder="1"/>
    <xf numFmtId="0" fontId="5" fillId="0" borderId="47" xfId="0" applyFont="1" applyBorder="1" applyAlignment="1">
      <alignment horizontal="center" vertical="center"/>
    </xf>
    <xf numFmtId="0" fontId="5" fillId="0" borderId="0" xfId="0" applyFont="1" applyAlignment="1">
      <alignment vertical="top"/>
    </xf>
    <xf numFmtId="0" fontId="7" fillId="0" borderId="0" xfId="0" applyFont="1" applyAlignment="1" applyProtection="1">
      <alignment vertical="top"/>
      <protection locked="0"/>
    </xf>
    <xf numFmtId="0" fontId="5" fillId="0" borderId="0" xfId="0" applyFont="1" applyAlignment="1">
      <alignment horizontal="center" vertical="center"/>
    </xf>
    <xf numFmtId="1" fontId="5" fillId="0" borderId="0" xfId="0" applyNumberFormat="1" applyFont="1" applyAlignment="1">
      <alignment horizontal="center" vertical="center"/>
    </xf>
    <xf numFmtId="0" fontId="5" fillId="0" borderId="0" xfId="0" applyFont="1" applyAlignment="1">
      <alignment horizontal="right" vertical="top"/>
    </xf>
    <xf numFmtId="4" fontId="7" fillId="0" borderId="48" xfId="0" applyNumberFormat="1" applyFont="1" applyBorder="1" applyAlignment="1">
      <alignment vertical="center"/>
    </xf>
    <xf numFmtId="0" fontId="5" fillId="0" borderId="49" xfId="0" applyFont="1" applyBorder="1" applyAlignment="1">
      <alignment horizontal="center" vertical="center"/>
    </xf>
    <xf numFmtId="0" fontId="5" fillId="0" borderId="50" xfId="0" applyFont="1" applyBorder="1" applyAlignment="1">
      <alignment vertical="top"/>
    </xf>
    <xf numFmtId="0" fontId="5" fillId="0" borderId="50" xfId="0" applyFont="1" applyBorder="1" applyAlignment="1">
      <alignment horizontal="center" vertical="center"/>
    </xf>
    <xf numFmtId="1" fontId="5" fillId="0" borderId="50" xfId="0" applyNumberFormat="1" applyFont="1" applyBorder="1" applyAlignment="1">
      <alignment horizontal="center" vertical="center"/>
    </xf>
    <xf numFmtId="0" fontId="5" fillId="0" borderId="51" xfId="0" applyFont="1" applyBorder="1"/>
    <xf numFmtId="3" fontId="6" fillId="0" borderId="0" xfId="0" applyNumberFormat="1" applyFont="1" applyAlignment="1">
      <alignment horizontal="left" vertical="center"/>
    </xf>
    <xf numFmtId="0" fontId="0" fillId="0" borderId="44" xfId="0" applyBorder="1"/>
    <xf numFmtId="0" fontId="7" fillId="0" borderId="45" xfId="0" applyFont="1" applyBorder="1" applyAlignment="1">
      <alignment horizontal="center"/>
    </xf>
    <xf numFmtId="0" fontId="0" fillId="0" borderId="45" xfId="0" applyBorder="1"/>
    <xf numFmtId="0" fontId="0" fillId="0" borderId="52" xfId="0" applyBorder="1"/>
    <xf numFmtId="0" fontId="0" fillId="0" borderId="49" xfId="0" applyBorder="1"/>
    <xf numFmtId="0" fontId="0" fillId="0" borderId="50" xfId="0" applyBorder="1"/>
    <xf numFmtId="4" fontId="0" fillId="0" borderId="53" xfId="0" applyNumberFormat="1" applyBorder="1"/>
    <xf numFmtId="0" fontId="7" fillId="0" borderId="44" xfId="0" applyFont="1" applyBorder="1" applyAlignment="1">
      <alignment horizontal="center"/>
    </xf>
    <xf numFmtId="0" fontId="7" fillId="0" borderId="45" xfId="0" applyFont="1" applyBorder="1" applyAlignment="1">
      <alignment horizontal="left"/>
    </xf>
    <xf numFmtId="4" fontId="7" fillId="0" borderId="52" xfId="0" applyNumberFormat="1" applyFont="1" applyBorder="1" applyAlignment="1">
      <alignment horizontal="center"/>
    </xf>
    <xf numFmtId="0" fontId="7" fillId="0" borderId="47" xfId="0" applyFont="1" applyBorder="1" applyAlignment="1">
      <alignment horizontal="center"/>
    </xf>
    <xf numFmtId="4" fontId="7" fillId="0" borderId="30" xfId="0" applyNumberFormat="1" applyFont="1" applyBorder="1" applyAlignment="1">
      <alignment horizontal="center"/>
    </xf>
    <xf numFmtId="0" fontId="7" fillId="0" borderId="32" xfId="0" applyFont="1" applyBorder="1" applyAlignment="1">
      <alignment horizontal="center"/>
    </xf>
    <xf numFmtId="0" fontId="7" fillId="0" borderId="54" xfId="0" applyFont="1" applyBorder="1" applyAlignment="1">
      <alignment horizontal="center" vertical="top" wrapText="1"/>
    </xf>
    <xf numFmtId="0" fontId="7" fillId="0" borderId="46" xfId="0" applyFont="1" applyBorder="1" applyAlignment="1">
      <alignment horizontal="center"/>
    </xf>
    <xf numFmtId="0" fontId="5" fillId="0" borderId="52" xfId="0" applyFont="1" applyBorder="1"/>
    <xf numFmtId="49" fontId="5" fillId="0" borderId="32" xfId="0" applyNumberFormat="1" applyFont="1" applyBorder="1" applyAlignment="1">
      <alignment horizontal="center" vertical="top" wrapText="1"/>
    </xf>
    <xf numFmtId="0" fontId="5" fillId="0" borderId="54" xfId="0" applyFont="1" applyBorder="1" applyAlignment="1">
      <alignment vertical="top" wrapText="1"/>
    </xf>
    <xf numFmtId="0" fontId="5" fillId="0" borderId="46" xfId="0" applyFont="1" applyBorder="1"/>
    <xf numFmtId="49" fontId="5" fillId="0" borderId="35" xfId="0" applyNumberFormat="1" applyFont="1" applyBorder="1" applyAlignment="1">
      <alignment horizontal="center" vertical="top" wrapText="1"/>
    </xf>
    <xf numFmtId="0" fontId="5" fillId="0" borderId="59" xfId="0" applyFont="1" applyBorder="1"/>
    <xf numFmtId="0" fontId="5" fillId="0" borderId="51" xfId="0" applyFont="1" applyBorder="1" applyAlignment="1">
      <alignment horizontal="right"/>
    </xf>
    <xf numFmtId="4" fontId="5" fillId="0" borderId="53" xfId="0" applyNumberFormat="1" applyFont="1" applyBorder="1"/>
    <xf numFmtId="4" fontId="5" fillId="0" borderId="30" xfId="0" applyNumberFormat="1" applyFont="1" applyBorder="1"/>
    <xf numFmtId="4" fontId="7" fillId="0" borderId="53" xfId="0" applyNumberFormat="1" applyFont="1" applyBorder="1"/>
    <xf numFmtId="0" fontId="5" fillId="0" borderId="47" xfId="0" applyFont="1" applyBorder="1" applyAlignment="1">
      <alignment horizontal="center"/>
    </xf>
    <xf numFmtId="0" fontId="5" fillId="0" borderId="30" xfId="0" applyFont="1" applyBorder="1"/>
    <xf numFmtId="0" fontId="5" fillId="0" borderId="48" xfId="0" applyFont="1" applyBorder="1" applyAlignment="1">
      <alignment horizontal="center"/>
    </xf>
    <xf numFmtId="0" fontId="5" fillId="0" borderId="44" xfId="0" applyFont="1" applyBorder="1"/>
    <xf numFmtId="0" fontId="5" fillId="0" borderId="45" xfId="0" applyFont="1" applyBorder="1"/>
    <xf numFmtId="0" fontId="5" fillId="0" borderId="47" xfId="0" applyFont="1" applyBorder="1"/>
    <xf numFmtId="4" fontId="7" fillId="0" borderId="30" xfId="0" applyNumberFormat="1" applyFont="1" applyBorder="1"/>
    <xf numFmtId="0" fontId="5" fillId="0" borderId="49" xfId="0" applyFont="1" applyBorder="1"/>
    <xf numFmtId="0" fontId="5" fillId="0" borderId="50" xfId="0" applyFont="1" applyBorder="1"/>
    <xf numFmtId="0" fontId="5" fillId="0" borderId="53" xfId="0" applyFont="1" applyBorder="1"/>
    <xf numFmtId="0" fontId="5" fillId="0" borderId="46" xfId="0" applyFont="1" applyBorder="1" applyAlignment="1">
      <alignment horizontal="center"/>
    </xf>
    <xf numFmtId="0" fontId="5" fillId="0" borderId="51" xfId="0" applyFont="1" applyBorder="1" applyAlignment="1">
      <alignment horizontal="center"/>
    </xf>
    <xf numFmtId="0" fontId="5" fillId="0" borderId="43" xfId="0" applyFont="1" applyBorder="1" applyAlignment="1">
      <alignment horizontal="center" vertical="center"/>
    </xf>
    <xf numFmtId="0" fontId="5" fillId="0" borderId="50" xfId="0" applyFont="1" applyBorder="1" applyAlignment="1">
      <alignment vertical="center"/>
    </xf>
    <xf numFmtId="167" fontId="7" fillId="0" borderId="3" xfId="2" applyNumberFormat="1" applyFont="1" applyBorder="1" applyAlignment="1">
      <alignment horizontal="center"/>
    </xf>
    <xf numFmtId="0" fontId="5" fillId="0" borderId="6" xfId="2" applyBorder="1" applyAlignment="1">
      <alignment horizontal="center" wrapText="1"/>
    </xf>
    <xf numFmtId="0" fontId="5" fillId="0" borderId="0" xfId="2" applyAlignment="1">
      <alignment horizontal="center" wrapText="1"/>
    </xf>
    <xf numFmtId="0" fontId="5" fillId="5" borderId="1" xfId="2" applyFill="1" applyBorder="1"/>
    <xf numFmtId="167" fontId="5" fillId="5" borderId="1" xfId="2" applyNumberFormat="1" applyFill="1" applyBorder="1"/>
    <xf numFmtId="0" fontId="5" fillId="5" borderId="0" xfId="2" applyFill="1"/>
    <xf numFmtId="0" fontId="22" fillId="0" borderId="0" xfId="0" applyFont="1"/>
    <xf numFmtId="2" fontId="5" fillId="2" borderId="39" xfId="0" applyNumberFormat="1" applyFont="1" applyFill="1" applyBorder="1" applyAlignment="1">
      <alignment horizontal="center" vertical="center" wrapText="1"/>
    </xf>
    <xf numFmtId="0" fontId="5" fillId="0" borderId="39" xfId="0" applyFont="1" applyBorder="1" applyAlignment="1">
      <alignment horizontal="left" vertical="top" wrapText="1"/>
    </xf>
    <xf numFmtId="0" fontId="5" fillId="0" borderId="39" xfId="0" applyFont="1" applyBorder="1" applyAlignment="1">
      <alignment horizontal="center" vertical="center" wrapText="1"/>
    </xf>
    <xf numFmtId="2" fontId="5" fillId="0" borderId="39" xfId="0" applyNumberFormat="1" applyFont="1" applyBorder="1" applyAlignment="1">
      <alignment horizontal="center" vertical="center" wrapText="1"/>
    </xf>
    <xf numFmtId="0" fontId="5" fillId="0" borderId="4" xfId="2" applyBorder="1"/>
    <xf numFmtId="167" fontId="5" fillId="0" borderId="4" xfId="2" applyNumberFormat="1" applyBorder="1"/>
    <xf numFmtId="0" fontId="5" fillId="0" borderId="60" xfId="2" applyBorder="1"/>
    <xf numFmtId="0" fontId="7" fillId="0" borderId="61" xfId="2" applyFont="1" applyBorder="1" applyAlignment="1">
      <alignment horizontal="center" wrapText="1"/>
    </xf>
    <xf numFmtId="0" fontId="5" fillId="0" borderId="61" xfId="2" applyBorder="1" applyAlignment="1">
      <alignment horizontal="center" wrapText="1"/>
    </xf>
    <xf numFmtId="167" fontId="5" fillId="0" borderId="61" xfId="2" applyNumberFormat="1" applyBorder="1" applyAlignment="1">
      <alignment horizontal="center"/>
    </xf>
    <xf numFmtId="0" fontId="7" fillId="0" borderId="39" xfId="2" applyFont="1" applyBorder="1" applyAlignment="1">
      <alignment horizontal="center" wrapText="1"/>
    </xf>
    <xf numFmtId="49" fontId="7" fillId="0" borderId="39" xfId="2" applyNumberFormat="1" applyFont="1" applyBorder="1" applyAlignment="1">
      <alignment wrapText="1"/>
    </xf>
    <xf numFmtId="167" fontId="5" fillId="0" borderId="39" xfId="2" applyNumberFormat="1" applyBorder="1" applyAlignment="1">
      <alignment horizontal="center"/>
    </xf>
    <xf numFmtId="0" fontId="5" fillId="0" borderId="39" xfId="2" applyBorder="1" applyAlignment="1">
      <alignment horizontal="center" wrapText="1"/>
    </xf>
    <xf numFmtId="0" fontId="5" fillId="0" borderId="39" xfId="2" applyBorder="1" applyAlignment="1">
      <alignment wrapText="1"/>
    </xf>
    <xf numFmtId="49" fontId="5" fillId="0" borderId="39" xfId="8" applyNumberFormat="1" applyFont="1" applyFill="1" applyBorder="1" applyAlignment="1">
      <alignment wrapText="1"/>
    </xf>
    <xf numFmtId="49" fontId="7" fillId="0" borderId="39" xfId="8" applyNumberFormat="1" applyFont="1" applyFill="1" applyBorder="1" applyAlignment="1">
      <alignment wrapText="1"/>
    </xf>
    <xf numFmtId="49" fontId="5" fillId="0" borderId="39" xfId="8" applyNumberFormat="1" applyFont="1" applyFill="1" applyBorder="1" applyAlignment="1">
      <alignment horizontal="left" wrapText="1"/>
    </xf>
    <xf numFmtId="0" fontId="7" fillId="0" borderId="39" xfId="2" applyFont="1" applyBorder="1" applyAlignment="1">
      <alignment wrapText="1"/>
    </xf>
    <xf numFmtId="0" fontId="5" fillId="0" borderId="62" xfId="2" applyBorder="1" applyAlignment="1">
      <alignment wrapText="1"/>
    </xf>
    <xf numFmtId="0" fontId="5" fillId="0" borderId="62" xfId="2" applyBorder="1" applyAlignment="1">
      <alignment horizontal="justify" wrapText="1"/>
    </xf>
    <xf numFmtId="0" fontId="15" fillId="0" borderId="39" xfId="2" applyFont="1" applyBorder="1" applyAlignment="1">
      <alignment wrapText="1"/>
    </xf>
    <xf numFmtId="0" fontId="7" fillId="0" borderId="39" xfId="2" applyFont="1" applyBorder="1" applyAlignment="1">
      <alignment horizontal="left" wrapText="1"/>
    </xf>
    <xf numFmtId="0" fontId="5" fillId="0" borderId="39" xfId="2" applyBorder="1" applyAlignment="1">
      <alignment horizontal="left" wrapText="1"/>
    </xf>
    <xf numFmtId="0" fontId="17" fillId="0" borderId="39" xfId="2" applyFont="1" applyBorder="1" applyAlignment="1">
      <alignment wrapText="1"/>
    </xf>
    <xf numFmtId="0" fontId="5" fillId="0" borderId="63" xfId="0" applyFont="1" applyBorder="1" applyAlignment="1">
      <alignment wrapText="1"/>
    </xf>
    <xf numFmtId="0" fontId="5" fillId="0" borderId="39" xfId="2" applyBorder="1" applyAlignment="1">
      <alignment horizontal="center" vertical="center"/>
    </xf>
    <xf numFmtId="0" fontId="5" fillId="0" borderId="39" xfId="2" applyBorder="1" applyAlignment="1">
      <alignment horizontal="center" vertical="center" wrapText="1"/>
    </xf>
    <xf numFmtId="0" fontId="7" fillId="0" borderId="39" xfId="2" applyFont="1" applyBorder="1" applyAlignment="1">
      <alignment vertical="center" wrapText="1"/>
    </xf>
    <xf numFmtId="49" fontId="5" fillId="0" borderId="39" xfId="2" applyNumberFormat="1" applyBorder="1" applyAlignment="1">
      <alignment horizontal="center" vertical="center"/>
    </xf>
    <xf numFmtId="167" fontId="5" fillId="0" borderId="39" xfId="2" applyNumberFormat="1" applyBorder="1" applyAlignment="1">
      <alignment horizontal="center" vertical="center"/>
    </xf>
    <xf numFmtId="0" fontId="5" fillId="0" borderId="64" xfId="2" applyBorder="1" applyAlignment="1">
      <alignment wrapText="1"/>
    </xf>
    <xf numFmtId="0" fontId="5" fillId="0" borderId="61" xfId="2" applyBorder="1" applyAlignment="1">
      <alignment wrapText="1"/>
    </xf>
    <xf numFmtId="2" fontId="5" fillId="0" borderId="39" xfId="2" applyNumberFormat="1" applyBorder="1" applyAlignment="1">
      <alignment horizontal="center" wrapText="1"/>
    </xf>
    <xf numFmtId="2" fontId="5" fillId="0" borderId="39" xfId="2" applyNumberFormat="1" applyBorder="1" applyAlignment="1">
      <alignment wrapText="1"/>
    </xf>
    <xf numFmtId="0" fontId="5" fillId="2" borderId="39" xfId="2" applyFill="1" applyBorder="1" applyAlignment="1">
      <alignment horizontal="center" wrapText="1"/>
    </xf>
    <xf numFmtId="0" fontId="5" fillId="0" borderId="63" xfId="2" applyBorder="1" applyAlignment="1">
      <alignment horizontal="center" vertical="center"/>
    </xf>
    <xf numFmtId="3" fontId="5" fillId="0" borderId="39" xfId="2" applyNumberFormat="1" applyBorder="1" applyAlignment="1">
      <alignment horizontal="center" vertical="center"/>
    </xf>
    <xf numFmtId="0" fontId="18" fillId="0" borderId="39" xfId="2" applyFont="1" applyBorder="1" applyAlignment="1">
      <alignment horizontal="center" wrapText="1"/>
    </xf>
    <xf numFmtId="0" fontId="18" fillId="0" borderId="39" xfId="2" applyFont="1" applyBorder="1" applyAlignment="1">
      <alignment wrapText="1"/>
    </xf>
    <xf numFmtId="0" fontId="18" fillId="0" borderId="64" xfId="2" applyFont="1" applyBorder="1" applyAlignment="1">
      <alignment horizontal="center" wrapText="1"/>
    </xf>
    <xf numFmtId="0" fontId="5" fillId="0" borderId="61" xfId="2" applyBorder="1" applyAlignment="1">
      <alignment horizontal="center" vertical="center"/>
    </xf>
    <xf numFmtId="1" fontId="5" fillId="0" borderId="61" xfId="2" applyNumberFormat="1" applyBorder="1" applyAlignment="1">
      <alignment horizontal="center" vertical="center"/>
    </xf>
    <xf numFmtId="167" fontId="5" fillId="0" borderId="61" xfId="2" applyNumberFormat="1" applyBorder="1" applyAlignment="1">
      <alignment horizontal="center" vertical="center"/>
    </xf>
    <xf numFmtId="164" fontId="5" fillId="0" borderId="39" xfId="2" applyNumberFormat="1" applyBorder="1" applyAlignment="1">
      <alignment vertical="center"/>
    </xf>
    <xf numFmtId="9" fontId="5" fillId="3" borderId="39" xfId="2" applyNumberFormat="1" applyFill="1" applyBorder="1" applyAlignment="1">
      <alignment horizontal="right" vertical="center"/>
    </xf>
    <xf numFmtId="0" fontId="13" fillId="0" borderId="39" xfId="2" applyFont="1" applyBorder="1" applyAlignment="1">
      <alignment vertical="center"/>
    </xf>
    <xf numFmtId="167" fontId="5" fillId="0" borderId="64" xfId="2" applyNumberFormat="1" applyBorder="1" applyAlignment="1">
      <alignment horizontal="center" vertical="center"/>
    </xf>
    <xf numFmtId="167" fontId="5" fillId="0" borderId="6" xfId="2" applyNumberFormat="1" applyBorder="1" applyAlignment="1">
      <alignment horizontal="center" vertical="center"/>
    </xf>
    <xf numFmtId="49" fontId="5" fillId="0" borderId="6" xfId="2" applyNumberFormat="1" applyBorder="1" applyAlignment="1">
      <alignment horizontal="center" vertical="center"/>
    </xf>
    <xf numFmtId="1" fontId="5" fillId="0" borderId="6" xfId="2" applyNumberFormat="1" applyBorder="1" applyAlignment="1">
      <alignment horizontal="center" vertical="center"/>
    </xf>
    <xf numFmtId="49" fontId="5" fillId="0" borderId="61" xfId="2" applyNumberFormat="1" applyBorder="1" applyAlignment="1">
      <alignment horizontal="center" vertical="center"/>
    </xf>
    <xf numFmtId="2" fontId="5" fillId="0" borderId="39" xfId="2" applyNumberFormat="1" applyBorder="1" applyAlignment="1">
      <alignment horizontal="center" vertical="center"/>
    </xf>
    <xf numFmtId="49" fontId="7" fillId="0" borderId="39" xfId="2" applyNumberFormat="1" applyFont="1" applyBorder="1" applyAlignment="1">
      <alignment horizontal="center" vertical="center"/>
    </xf>
    <xf numFmtId="1" fontId="7" fillId="0" borderId="39" xfId="2" applyNumberFormat="1" applyFont="1" applyBorder="1" applyAlignment="1">
      <alignment horizontal="center" vertical="center"/>
    </xf>
    <xf numFmtId="167" fontId="7" fillId="0" borderId="39" xfId="2" applyNumberFormat="1" applyFont="1" applyBorder="1" applyAlignment="1">
      <alignment horizontal="center" vertical="center"/>
    </xf>
    <xf numFmtId="0" fontId="7" fillId="0" borderId="63" xfId="2" applyFont="1" applyBorder="1" applyAlignment="1">
      <alignment horizontal="center" vertical="center"/>
    </xf>
    <xf numFmtId="9" fontId="5" fillId="0" borderId="39" xfId="2" applyNumberFormat="1" applyBorder="1" applyAlignment="1">
      <alignment horizontal="center" vertical="center"/>
    </xf>
    <xf numFmtId="0" fontId="18" fillId="0" borderId="63" xfId="2" applyFont="1" applyBorder="1" applyAlignment="1">
      <alignment horizontal="center" vertical="center"/>
    </xf>
    <xf numFmtId="1" fontId="18" fillId="0" borderId="39" xfId="2" applyNumberFormat="1" applyFont="1" applyBorder="1" applyAlignment="1">
      <alignment horizontal="center" vertical="center"/>
    </xf>
    <xf numFmtId="167" fontId="18" fillId="0" borderId="39" xfId="2" applyNumberFormat="1" applyFont="1" applyBorder="1" applyAlignment="1">
      <alignment horizontal="center" vertical="center"/>
    </xf>
    <xf numFmtId="0" fontId="5" fillId="0" borderId="65" xfId="2" applyBorder="1" applyAlignment="1">
      <alignment horizontal="center" vertical="center"/>
    </xf>
    <xf numFmtId="0" fontId="5" fillId="0" borderId="64" xfId="2" applyBorder="1" applyAlignment="1">
      <alignment horizontal="center" vertical="center"/>
    </xf>
    <xf numFmtId="167" fontId="5" fillId="0" borderId="0" xfId="2" applyNumberFormat="1" applyAlignment="1">
      <alignment horizontal="center" vertical="center"/>
    </xf>
    <xf numFmtId="0" fontId="18" fillId="0" borderId="39" xfId="2" applyFont="1" applyBorder="1" applyAlignment="1">
      <alignment horizontal="center" vertical="center"/>
    </xf>
    <xf numFmtId="0" fontId="19" fillId="0" borderId="39" xfId="2" applyFont="1" applyBorder="1" applyAlignment="1">
      <alignment horizontal="center" wrapText="1"/>
    </xf>
    <xf numFmtId="49" fontId="19" fillId="0" borderId="39" xfId="8" applyNumberFormat="1" applyFont="1" applyFill="1" applyBorder="1" applyAlignment="1">
      <alignment wrapText="1"/>
    </xf>
    <xf numFmtId="49" fontId="19" fillId="0" borderId="39" xfId="2" applyNumberFormat="1" applyFont="1" applyBorder="1" applyAlignment="1">
      <alignment horizontal="center" vertical="center"/>
    </xf>
    <xf numFmtId="1" fontId="19" fillId="0" borderId="39" xfId="2" applyNumberFormat="1" applyFont="1" applyBorder="1" applyAlignment="1">
      <alignment horizontal="center" vertical="center"/>
    </xf>
    <xf numFmtId="167" fontId="19" fillId="0" borderId="39" xfId="2" applyNumberFormat="1" applyFont="1" applyBorder="1" applyAlignment="1">
      <alignment horizontal="center" vertical="center"/>
    </xf>
    <xf numFmtId="49" fontId="5" fillId="0" borderId="63" xfId="2" applyNumberFormat="1" applyBorder="1" applyAlignment="1">
      <alignment horizontal="center" vertical="center"/>
    </xf>
    <xf numFmtId="0" fontId="15" fillId="0" borderId="9" xfId="0" applyFont="1" applyBorder="1" applyAlignment="1">
      <alignment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5" fillId="0" borderId="21" xfId="0" applyFont="1" applyBorder="1" applyAlignment="1" applyProtection="1">
      <alignment horizontal="center" vertical="center"/>
      <protection locked="0"/>
    </xf>
    <xf numFmtId="0" fontId="7" fillId="0" borderId="25" xfId="0" applyFont="1" applyBorder="1" applyAlignment="1">
      <alignment horizontal="left" vertical="center"/>
    </xf>
    <xf numFmtId="0" fontId="7" fillId="0" borderId="31" xfId="2" applyFont="1" applyBorder="1" applyAlignment="1">
      <alignment horizontal="left" vertical="center"/>
    </xf>
    <xf numFmtId="0" fontId="0" fillId="0" borderId="0" xfId="0" applyAlignment="1">
      <alignment vertical="center"/>
    </xf>
    <xf numFmtId="0" fontId="5" fillId="0" borderId="9"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1" fontId="5" fillId="0" borderId="23"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6" xfId="0" applyFont="1" applyBorder="1" applyAlignment="1">
      <alignment horizontal="justify" vertical="center"/>
    </xf>
    <xf numFmtId="0" fontId="5" fillId="0" borderId="6" xfId="2" applyBorder="1" applyAlignment="1">
      <alignment vertical="center"/>
    </xf>
    <xf numFmtId="167" fontId="5" fillId="0" borderId="6" xfId="2" applyNumberFormat="1" applyBorder="1" applyAlignment="1">
      <alignment vertical="center"/>
    </xf>
    <xf numFmtId="49" fontId="5" fillId="0" borderId="39" xfId="8" applyNumberFormat="1" applyFont="1" applyFill="1" applyBorder="1" applyAlignment="1">
      <alignment vertical="center" wrapText="1"/>
    </xf>
    <xf numFmtId="0" fontId="7" fillId="0" borderId="61" xfId="2" applyFont="1" applyBorder="1" applyAlignment="1">
      <alignment horizontal="center"/>
    </xf>
    <xf numFmtId="0" fontId="5" fillId="0" borderId="61" xfId="2" applyBorder="1"/>
    <xf numFmtId="0" fontId="7" fillId="0" borderId="61" xfId="2" applyFont="1" applyBorder="1"/>
    <xf numFmtId="0" fontId="5" fillId="0" borderId="61" xfId="2" applyBorder="1" applyAlignment="1">
      <alignment horizontal="center"/>
    </xf>
    <xf numFmtId="1" fontId="5" fillId="0" borderId="61" xfId="2" applyNumberFormat="1" applyBorder="1" applyAlignment="1">
      <alignment horizontal="center"/>
    </xf>
    <xf numFmtId="166" fontId="5" fillId="0" borderId="61" xfId="2" applyNumberFormat="1" applyBorder="1" applyAlignment="1">
      <alignment vertical="center"/>
    </xf>
    <xf numFmtId="0" fontId="7" fillId="0" borderId="39" xfId="2" applyFont="1" applyBorder="1" applyAlignment="1">
      <alignment horizontal="center"/>
    </xf>
    <xf numFmtId="0" fontId="7" fillId="0" borderId="39" xfId="2" applyFont="1" applyBorder="1"/>
    <xf numFmtId="0" fontId="5" fillId="0" borderId="39" xfId="2" applyBorder="1" applyAlignment="1">
      <alignment horizontal="center"/>
    </xf>
    <xf numFmtId="1" fontId="5" fillId="0" borderId="39" xfId="2" applyNumberFormat="1" applyBorder="1" applyAlignment="1">
      <alignment horizontal="center"/>
    </xf>
    <xf numFmtId="166" fontId="5" fillId="0" borderId="39" xfId="2" applyNumberFormat="1" applyBorder="1" applyAlignment="1">
      <alignment vertical="center"/>
    </xf>
    <xf numFmtId="0" fontId="7" fillId="0" borderId="39" xfId="2" applyFont="1" applyBorder="1" applyAlignment="1">
      <alignment horizontal="left"/>
    </xf>
    <xf numFmtId="1" fontId="7" fillId="0" borderId="39" xfId="2" applyNumberFormat="1" applyFont="1" applyBorder="1" applyAlignment="1">
      <alignment horizontal="left"/>
    </xf>
    <xf numFmtId="0" fontId="7" fillId="0" borderId="39" xfId="2" applyFont="1" applyBorder="1" applyAlignment="1">
      <alignment horizontal="left" vertical="center"/>
    </xf>
    <xf numFmtId="1" fontId="7" fillId="0" borderId="39" xfId="2" applyNumberFormat="1" applyFont="1" applyBorder="1" applyAlignment="1">
      <alignment horizontal="left" vertical="center"/>
    </xf>
    <xf numFmtId="3" fontId="7" fillId="0" borderId="39" xfId="2" applyNumberFormat="1" applyFont="1" applyBorder="1" applyAlignment="1">
      <alignment horizontal="center" vertical="center"/>
    </xf>
    <xf numFmtId="166" fontId="7" fillId="0" borderId="39" xfId="2" applyNumberFormat="1" applyFont="1" applyBorder="1" applyAlignment="1">
      <alignment vertical="center"/>
    </xf>
    <xf numFmtId="0" fontId="5" fillId="0" borderId="39" xfId="2" applyBorder="1" applyAlignment="1">
      <alignment horizontal="left" vertical="center"/>
    </xf>
    <xf numFmtId="0" fontId="5" fillId="0" borderId="39" xfId="2" applyBorder="1" applyAlignment="1">
      <alignment vertical="center" wrapText="1"/>
    </xf>
    <xf numFmtId="167" fontId="5" fillId="0" borderId="39" xfId="0" applyNumberFormat="1" applyFont="1" applyBorder="1" applyAlignment="1">
      <alignment horizontal="right"/>
    </xf>
    <xf numFmtId="164" fontId="5" fillId="0" borderId="39" xfId="2" applyNumberFormat="1" applyBorder="1" applyAlignment="1">
      <alignment horizontal="center" vertical="center"/>
    </xf>
    <xf numFmtId="0" fontId="5" fillId="0" borderId="39" xfId="2" applyBorder="1" applyAlignment="1">
      <alignment vertical="center"/>
    </xf>
    <xf numFmtId="164" fontId="5" fillId="0" borderId="39" xfId="2" applyNumberFormat="1" applyBorder="1" applyAlignment="1">
      <alignment horizontal="right" vertical="center"/>
    </xf>
    <xf numFmtId="1" fontId="5" fillId="0" borderId="39" xfId="4" applyNumberFormat="1" applyFont="1" applyBorder="1" applyAlignment="1">
      <alignment horizontal="center" vertical="center"/>
    </xf>
    <xf numFmtId="167" fontId="5" fillId="0" borderId="39" xfId="0" applyNumberFormat="1" applyFont="1" applyBorder="1"/>
    <xf numFmtId="0" fontId="9" fillId="0" borderId="39" xfId="2" applyFont="1" applyBorder="1" applyAlignment="1">
      <alignment horizontal="center" vertical="center"/>
    </xf>
    <xf numFmtId="0" fontId="10" fillId="0" borderId="39" xfId="2" applyFont="1" applyBorder="1" applyAlignment="1">
      <alignment vertical="center"/>
    </xf>
    <xf numFmtId="1" fontId="9" fillId="0" borderId="39" xfId="4" applyNumberFormat="1" applyFont="1" applyBorder="1" applyAlignment="1">
      <alignment horizontal="center" vertical="center"/>
    </xf>
    <xf numFmtId="0" fontId="9" fillId="0" borderId="39" xfId="2" applyFont="1" applyBorder="1" applyAlignment="1">
      <alignment vertical="center"/>
    </xf>
    <xf numFmtId="9" fontId="9" fillId="0" borderId="39" xfId="5" applyFont="1" applyFill="1" applyBorder="1" applyAlignment="1">
      <alignment horizontal="center" vertical="center"/>
    </xf>
    <xf numFmtId="165" fontId="5" fillId="0" borderId="39" xfId="2" applyNumberFormat="1" applyBorder="1"/>
    <xf numFmtId="167" fontId="9" fillId="0" borderId="39" xfId="2" applyNumberFormat="1" applyFont="1" applyBorder="1" applyAlignment="1">
      <alignment horizontal="center" vertical="center"/>
    </xf>
    <xf numFmtId="165" fontId="5" fillId="0" borderId="39" xfId="2" applyNumberFormat="1" applyBorder="1" applyAlignment="1">
      <alignment vertical="center"/>
    </xf>
    <xf numFmtId="9" fontId="9" fillId="0" borderId="39" xfId="5" applyFont="1" applyBorder="1" applyAlignment="1">
      <alignment horizontal="center" vertical="center"/>
    </xf>
    <xf numFmtId="0" fontId="9" fillId="0" borderId="64" xfId="2" applyFont="1" applyBorder="1" applyAlignment="1">
      <alignment horizontal="center" vertical="center"/>
    </xf>
    <xf numFmtId="0" fontId="5" fillId="0" borderId="64" xfId="2" applyBorder="1" applyAlignment="1">
      <alignment horizontal="center"/>
    </xf>
    <xf numFmtId="0" fontId="9" fillId="0" borderId="64" xfId="2" applyFont="1" applyBorder="1" applyAlignment="1">
      <alignment vertical="center" wrapText="1"/>
    </xf>
    <xf numFmtId="1" fontId="5" fillId="0" borderId="64" xfId="2" applyNumberFormat="1" applyBorder="1" applyAlignment="1">
      <alignment horizontal="center"/>
    </xf>
    <xf numFmtId="167" fontId="9" fillId="0" borderId="64" xfId="2" applyNumberFormat="1" applyFont="1" applyBorder="1" applyAlignment="1">
      <alignment horizontal="center" vertical="center"/>
    </xf>
    <xf numFmtId="166" fontId="5" fillId="0" borderId="64" xfId="2" applyNumberFormat="1" applyBorder="1" applyAlignment="1">
      <alignment vertical="center"/>
    </xf>
    <xf numFmtId="0" fontId="7" fillId="0" borderId="66" xfId="0" applyFont="1" applyBorder="1" applyAlignment="1" applyProtection="1">
      <alignment horizontal="center" vertical="center"/>
      <protection locked="0"/>
    </xf>
    <xf numFmtId="0" fontId="7" fillId="0" borderId="67" xfId="0" applyFont="1" applyBorder="1" applyAlignment="1" applyProtection="1">
      <alignment horizontal="center"/>
      <protection locked="0"/>
    </xf>
    <xf numFmtId="0" fontId="7" fillId="0" borderId="67" xfId="0" applyFont="1" applyBorder="1" applyProtection="1">
      <protection locked="0"/>
    </xf>
    <xf numFmtId="1" fontId="5" fillId="0" borderId="67" xfId="0" applyNumberFormat="1" applyFont="1" applyBorder="1" applyAlignment="1" applyProtection="1">
      <alignment horizontal="center" vertical="center"/>
      <protection locked="0"/>
    </xf>
    <xf numFmtId="4" fontId="5" fillId="0" borderId="67" xfId="0" quotePrefix="1" applyNumberFormat="1" applyFont="1" applyBorder="1" applyAlignment="1">
      <alignment horizontal="right"/>
    </xf>
    <xf numFmtId="165" fontId="5" fillId="0" borderId="68" xfId="0" applyNumberFormat="1" applyFont="1" applyBorder="1" applyAlignment="1">
      <alignment horizontal="right"/>
    </xf>
    <xf numFmtId="0" fontId="7" fillId="0" borderId="69" xfId="0" applyFont="1" applyBorder="1" applyAlignment="1" applyProtection="1">
      <alignment horizontal="center" vertical="center"/>
      <protection locked="0"/>
    </xf>
    <xf numFmtId="0" fontId="5" fillId="0" borderId="70" xfId="2" applyBorder="1" applyAlignment="1">
      <alignment horizontal="center"/>
    </xf>
    <xf numFmtId="49" fontId="5" fillId="0" borderId="70" xfId="8" applyNumberFormat="1" applyFont="1" applyFill="1" applyBorder="1" applyAlignment="1">
      <alignment wrapText="1"/>
    </xf>
    <xf numFmtId="49" fontId="5" fillId="0" borderId="70" xfId="2" applyNumberFormat="1" applyBorder="1" applyAlignment="1">
      <alignment horizontal="center" vertical="center"/>
    </xf>
    <xf numFmtId="1" fontId="5" fillId="0" borderId="70" xfId="0" applyNumberFormat="1" applyFont="1" applyBorder="1" applyAlignment="1" applyProtection="1">
      <alignment horizontal="center" vertical="center"/>
      <protection locked="0"/>
    </xf>
    <xf numFmtId="4" fontId="5" fillId="0" borderId="70" xfId="0" quotePrefix="1" applyNumberFormat="1" applyFont="1" applyBorder="1" applyAlignment="1">
      <alignment horizontal="right"/>
    </xf>
    <xf numFmtId="165" fontId="5" fillId="0" borderId="71" xfId="0" applyNumberFormat="1" applyFont="1" applyBorder="1" applyAlignment="1">
      <alignment horizontal="right"/>
    </xf>
    <xf numFmtId="0" fontId="7" fillId="0" borderId="70" xfId="2" applyFont="1" applyBorder="1" applyAlignment="1">
      <alignment horizontal="center"/>
    </xf>
    <xf numFmtId="49" fontId="7" fillId="0" borderId="70" xfId="8" applyNumberFormat="1" applyFont="1" applyFill="1" applyBorder="1" applyAlignment="1">
      <alignment wrapText="1"/>
    </xf>
    <xf numFmtId="49" fontId="5" fillId="0" borderId="70" xfId="8" applyNumberFormat="1" applyFont="1" applyFill="1" applyBorder="1" applyAlignment="1"/>
    <xf numFmtId="0" fontId="7" fillId="0" borderId="70" xfId="0" applyFont="1" applyBorder="1" applyAlignment="1" applyProtection="1">
      <alignment horizontal="center"/>
      <protection locked="0"/>
    </xf>
    <xf numFmtId="0" fontId="7" fillId="0" borderId="70" xfId="0" applyFont="1" applyBorder="1" applyProtection="1">
      <protection locked="0"/>
    </xf>
    <xf numFmtId="4" fontId="5" fillId="0" borderId="70" xfId="0" applyNumberFormat="1" applyFont="1" applyBorder="1" applyAlignment="1">
      <alignment horizontal="right"/>
    </xf>
    <xf numFmtId="0" fontId="5" fillId="0" borderId="69" xfId="0" applyFont="1" applyBorder="1" applyAlignment="1" applyProtection="1">
      <alignment horizontal="center" vertical="center"/>
      <protection locked="0"/>
    </xf>
    <xf numFmtId="0" fontId="5" fillId="0" borderId="70" xfId="0" applyFont="1" applyBorder="1" applyAlignment="1" applyProtection="1">
      <alignment horizontal="center"/>
      <protection locked="0"/>
    </xf>
    <xf numFmtId="0" fontId="15" fillId="0" borderId="70" xfId="0" applyFont="1" applyBorder="1" applyProtection="1">
      <protection locked="0"/>
    </xf>
    <xf numFmtId="0" fontId="5" fillId="0" borderId="70" xfId="0" applyFont="1" applyBorder="1" applyAlignment="1" applyProtection="1">
      <alignment wrapText="1"/>
      <protection locked="0"/>
    </xf>
    <xf numFmtId="1" fontId="13" fillId="0" borderId="70" xfId="10" applyNumberFormat="1" applyFont="1" applyFill="1" applyBorder="1" applyAlignment="1" applyProtection="1">
      <alignment horizontal="center" vertical="center"/>
      <protection locked="0"/>
    </xf>
    <xf numFmtId="0" fontId="5" fillId="0" borderId="70" xfId="0" applyFont="1" applyBorder="1" applyProtection="1">
      <protection locked="0"/>
    </xf>
    <xf numFmtId="4" fontId="5" fillId="0" borderId="70" xfId="0" applyNumberFormat="1" applyFont="1" applyBorder="1" applyAlignment="1">
      <alignment horizontal="center"/>
    </xf>
    <xf numFmtId="165" fontId="5" fillId="0" borderId="71" xfId="2" applyNumberFormat="1" applyBorder="1" applyAlignment="1">
      <alignment horizontal="right"/>
    </xf>
    <xf numFmtId="2" fontId="5" fillId="0" borderId="70" xfId="0" applyNumberFormat="1" applyFont="1" applyBorder="1" applyAlignment="1">
      <alignment horizontal="center" vertical="center"/>
    </xf>
    <xf numFmtId="4" fontId="5" fillId="0" borderId="71" xfId="0" applyNumberFormat="1" applyFont="1" applyBorder="1"/>
    <xf numFmtId="0" fontId="5" fillId="0" borderId="71" xfId="0" applyFont="1" applyBorder="1"/>
    <xf numFmtId="0" fontId="5" fillId="0" borderId="70" xfId="0" applyFont="1" applyBorder="1"/>
    <xf numFmtId="0" fontId="5" fillId="0" borderId="70" xfId="0" applyFont="1" applyBorder="1" applyAlignment="1">
      <alignment horizontal="center" vertical="center"/>
    </xf>
    <xf numFmtId="0" fontId="15" fillId="0" borderId="70" xfId="0" applyFont="1" applyBorder="1"/>
    <xf numFmtId="0" fontId="5" fillId="0" borderId="69" xfId="0" applyFont="1" applyBorder="1" applyAlignment="1">
      <alignment vertical="center"/>
    </xf>
    <xf numFmtId="0" fontId="5" fillId="0" borderId="70" xfId="0" applyFont="1" applyBorder="1" applyAlignment="1">
      <alignment horizontal="center"/>
    </xf>
    <xf numFmtId="0" fontId="7" fillId="0" borderId="70" xfId="0" applyFont="1" applyBorder="1"/>
    <xf numFmtId="0" fontId="5" fillId="0" borderId="70" xfId="0" quotePrefix="1" applyFont="1" applyBorder="1" applyAlignment="1">
      <alignment horizontal="center" vertical="center"/>
    </xf>
    <xf numFmtId="1" fontId="5" fillId="0" borderId="70" xfId="0" quotePrefix="1" applyNumberFormat="1" applyFont="1" applyBorder="1" applyAlignment="1">
      <alignment horizontal="center"/>
    </xf>
    <xf numFmtId="165" fontId="7" fillId="0" borderId="71" xfId="0" applyNumberFormat="1" applyFont="1" applyBorder="1" applyAlignment="1">
      <alignment horizontal="center"/>
    </xf>
    <xf numFmtId="0" fontId="17" fillId="0" borderId="70" xfId="0" applyFont="1" applyBorder="1"/>
    <xf numFmtId="0" fontId="5" fillId="0" borderId="70" xfId="0" applyFont="1" applyBorder="1" applyAlignment="1">
      <alignment wrapText="1"/>
    </xf>
    <xf numFmtId="1" fontId="5" fillId="0" borderId="70" xfId="0" applyNumberFormat="1" applyFont="1" applyBorder="1" applyAlignment="1">
      <alignment horizontal="center" vertical="center"/>
    </xf>
    <xf numFmtId="165" fontId="5" fillId="0" borderId="71" xfId="0" applyNumberFormat="1" applyFont="1" applyBorder="1" applyAlignment="1">
      <alignment horizontal="center"/>
    </xf>
    <xf numFmtId="0" fontId="7" fillId="0" borderId="69" xfId="0" applyFont="1" applyBorder="1" applyAlignment="1">
      <alignment horizontal="center" vertical="center"/>
    </xf>
    <xf numFmtId="0" fontId="11" fillId="0" borderId="70" xfId="0" applyFont="1" applyBorder="1" applyAlignment="1">
      <alignment wrapText="1"/>
    </xf>
    <xf numFmtId="164" fontId="5" fillId="0" borderId="70" xfId="0" applyNumberFormat="1" applyFont="1" applyBorder="1" applyAlignment="1">
      <alignment horizontal="center" vertical="center"/>
    </xf>
    <xf numFmtId="0" fontId="9" fillId="0" borderId="70" xfId="0" applyFont="1" applyBorder="1" applyAlignment="1">
      <alignment vertical="center"/>
    </xf>
    <xf numFmtId="0" fontId="5" fillId="0" borderId="69" xfId="0" quotePrefix="1" applyFont="1" applyBorder="1" applyAlignment="1" applyProtection="1">
      <alignment horizontal="center" vertical="center"/>
      <protection locked="0"/>
    </xf>
    <xf numFmtId="0" fontId="11" fillId="0" borderId="70" xfId="0" applyFont="1" applyBorder="1" applyProtection="1">
      <protection locked="0"/>
    </xf>
    <xf numFmtId="0" fontId="17" fillId="0" borderId="70" xfId="0" applyFont="1" applyBorder="1" applyAlignment="1" applyProtection="1">
      <alignment wrapText="1"/>
      <protection locked="0"/>
    </xf>
    <xf numFmtId="2" fontId="5" fillId="0" borderId="70" xfId="0" applyNumberFormat="1" applyFont="1" applyBorder="1" applyAlignment="1" applyProtection="1">
      <alignment horizontal="center" vertical="center"/>
      <protection locked="0"/>
    </xf>
    <xf numFmtId="0" fontId="5" fillId="0" borderId="70" xfId="2" applyBorder="1" applyAlignment="1">
      <alignment wrapText="1"/>
    </xf>
    <xf numFmtId="0" fontId="15" fillId="0" borderId="70" xfId="0" applyFont="1" applyBorder="1" applyAlignment="1">
      <alignment horizontal="left"/>
    </xf>
    <xf numFmtId="0" fontId="17" fillId="0" borderId="70" xfId="0" applyFont="1" applyBorder="1" applyAlignment="1">
      <alignment horizontal="justify" vertical="justify"/>
    </xf>
    <xf numFmtId="0" fontId="23" fillId="0" borderId="70" xfId="0" applyFont="1" applyBorder="1" applyAlignment="1">
      <alignment wrapText="1"/>
    </xf>
    <xf numFmtId="0" fontId="7" fillId="0" borderId="73" xfId="0" applyFont="1" applyBorder="1" applyAlignment="1" applyProtection="1">
      <alignment horizontal="center"/>
      <protection locked="0"/>
    </xf>
    <xf numFmtId="0" fontId="11" fillId="0" borderId="73" xfId="0" applyFont="1" applyBorder="1" applyAlignment="1">
      <alignment horizontal="left" wrapText="1"/>
    </xf>
    <xf numFmtId="1" fontId="5" fillId="0" borderId="73" xfId="0" applyNumberFormat="1" applyFont="1" applyBorder="1" applyAlignment="1">
      <alignment horizontal="center" vertical="center"/>
    </xf>
    <xf numFmtId="0" fontId="5" fillId="0" borderId="73" xfId="0" applyFont="1" applyBorder="1" applyAlignment="1">
      <alignment horizontal="center" vertical="center"/>
    </xf>
    <xf numFmtId="4" fontId="5" fillId="0" borderId="73" xfId="0" quotePrefix="1" applyNumberFormat="1" applyFont="1" applyBorder="1" applyAlignment="1">
      <alignment horizontal="right"/>
    </xf>
    <xf numFmtId="165" fontId="5" fillId="0" borderId="74" xfId="0" applyNumberFormat="1" applyFont="1" applyBorder="1" applyAlignment="1">
      <alignment horizontal="right"/>
    </xf>
    <xf numFmtId="0" fontId="5" fillId="0" borderId="72" xfId="0" applyFont="1" applyBorder="1" applyAlignment="1" applyProtection="1">
      <alignment horizontal="center" vertical="center"/>
      <protection locked="0"/>
    </xf>
    <xf numFmtId="0" fontId="5" fillId="0" borderId="73" xfId="0" applyFont="1" applyBorder="1" applyAlignment="1" applyProtection="1">
      <alignment horizontal="center"/>
      <protection locked="0"/>
    </xf>
    <xf numFmtId="0" fontId="5" fillId="0" borderId="73" xfId="0" applyFont="1" applyBorder="1" applyAlignment="1">
      <alignment wrapText="1"/>
    </xf>
    <xf numFmtId="4" fontId="5" fillId="0" borderId="73" xfId="0" applyNumberFormat="1" applyFont="1" applyBorder="1" applyAlignment="1">
      <alignment horizontal="center"/>
    </xf>
    <xf numFmtId="165" fontId="5" fillId="0" borderId="74" xfId="2" applyNumberFormat="1" applyBorder="1" applyAlignment="1">
      <alignment horizontal="right"/>
    </xf>
    <xf numFmtId="0" fontId="5" fillId="0" borderId="66" xfId="0" applyFont="1" applyBorder="1" applyAlignment="1">
      <alignment vertical="center"/>
    </xf>
    <xf numFmtId="0" fontId="5" fillId="0" borderId="67" xfId="0" applyFont="1" applyBorder="1" applyAlignment="1">
      <alignment horizontal="center"/>
    </xf>
    <xf numFmtId="0" fontId="7" fillId="0" borderId="67" xfId="0" applyFont="1" applyBorder="1"/>
    <xf numFmtId="0" fontId="5" fillId="0" borderId="67" xfId="0" quotePrefix="1" applyFont="1" applyBorder="1" applyAlignment="1">
      <alignment horizontal="center" vertical="center"/>
    </xf>
    <xf numFmtId="0" fontId="5" fillId="0" borderId="67" xfId="0" applyFont="1" applyBorder="1" applyAlignment="1">
      <alignment horizontal="center" vertical="center"/>
    </xf>
    <xf numFmtId="1" fontId="5" fillId="0" borderId="67" xfId="0" quotePrefix="1" applyNumberFormat="1" applyFont="1" applyBorder="1" applyAlignment="1">
      <alignment horizontal="center"/>
    </xf>
    <xf numFmtId="165" fontId="7" fillId="0" borderId="68" xfId="0" applyNumberFormat="1" applyFont="1" applyBorder="1" applyAlignment="1">
      <alignment horizontal="center"/>
    </xf>
    <xf numFmtId="0" fontId="7" fillId="0" borderId="66" xfId="0" applyFont="1" applyBorder="1" applyAlignment="1">
      <alignment vertical="center"/>
    </xf>
    <xf numFmtId="0" fontId="5" fillId="0" borderId="67" xfId="0" applyFont="1" applyBorder="1" applyAlignment="1">
      <alignment horizontal="center" wrapText="1"/>
    </xf>
    <xf numFmtId="165" fontId="5" fillId="0" borderId="70" xfId="0" applyNumberFormat="1" applyFont="1" applyBorder="1" applyAlignment="1">
      <alignment horizontal="center" vertical="center"/>
    </xf>
    <xf numFmtId="9" fontId="5" fillId="0" borderId="70" xfId="5" quotePrefix="1" applyFont="1" applyBorder="1" applyAlignment="1">
      <alignment horizontal="center"/>
    </xf>
    <xf numFmtId="0" fontId="25" fillId="0" borderId="70" xfId="11" applyFont="1" applyBorder="1"/>
    <xf numFmtId="0" fontId="24" fillId="0" borderId="70" xfId="11" applyFont="1" applyBorder="1"/>
    <xf numFmtId="0" fontId="11" fillId="0" borderId="70" xfId="11" applyFont="1" applyBorder="1" applyAlignment="1">
      <alignment wrapText="1"/>
    </xf>
    <xf numFmtId="1" fontId="11" fillId="0" borderId="70" xfId="0" applyNumberFormat="1" applyFont="1" applyBorder="1" applyAlignment="1">
      <alignment horizontal="center" vertical="center"/>
    </xf>
    <xf numFmtId="0" fontId="11" fillId="0" borderId="70" xfId="0" applyFont="1" applyBorder="1" applyAlignment="1">
      <alignment horizontal="center" vertical="center"/>
    </xf>
    <xf numFmtId="0" fontId="11" fillId="0" borderId="70" xfId="11" applyFont="1" applyBorder="1" applyAlignment="1">
      <alignment vertical="center"/>
    </xf>
    <xf numFmtId="49" fontId="11" fillId="0" borderId="70" xfId="11" applyNumberFormat="1" applyFont="1" applyBorder="1" applyAlignment="1">
      <alignment horizontal="center" vertical="center"/>
    </xf>
    <xf numFmtId="164" fontId="11" fillId="0" borderId="70" xfId="11" applyNumberFormat="1" applyFont="1" applyBorder="1" applyAlignment="1">
      <alignment horizontal="center" vertical="center"/>
    </xf>
    <xf numFmtId="1" fontId="5" fillId="0" borderId="73" xfId="0" applyNumberFormat="1" applyFont="1" applyBorder="1" applyAlignment="1" applyProtection="1">
      <alignment horizontal="center" vertical="center"/>
      <protection locked="0"/>
    </xf>
    <xf numFmtId="1" fontId="5" fillId="0" borderId="73" xfId="0" quotePrefix="1" applyNumberFormat="1" applyFont="1" applyBorder="1" applyAlignment="1">
      <alignment horizontal="center"/>
    </xf>
    <xf numFmtId="165" fontId="5" fillId="0" borderId="74" xfId="0" applyNumberFormat="1" applyFont="1" applyBorder="1" applyAlignment="1">
      <alignment horizontal="center"/>
    </xf>
    <xf numFmtId="0" fontId="5" fillId="0" borderId="75" xfId="0" applyFont="1" applyBorder="1" applyAlignment="1" applyProtection="1">
      <alignment horizontal="center" vertical="center"/>
      <protection locked="0"/>
    </xf>
    <xf numFmtId="0" fontId="5" fillId="0" borderId="76" xfId="0" applyFont="1" applyBorder="1" applyAlignment="1" applyProtection="1">
      <alignment horizontal="center"/>
      <protection locked="0"/>
    </xf>
    <xf numFmtId="0" fontId="5" fillId="0" borderId="76" xfId="0" applyFont="1" applyBorder="1" applyAlignment="1">
      <alignment wrapText="1"/>
    </xf>
    <xf numFmtId="1" fontId="5" fillId="0" borderId="76" xfId="0" applyNumberFormat="1" applyFont="1" applyBorder="1" applyAlignment="1" applyProtection="1">
      <alignment horizontal="center" vertical="center"/>
      <protection locked="0"/>
    </xf>
    <xf numFmtId="1" fontId="5" fillId="0" borderId="76" xfId="0" quotePrefix="1" applyNumberFormat="1" applyFont="1" applyBorder="1" applyAlignment="1">
      <alignment horizontal="center"/>
    </xf>
    <xf numFmtId="165" fontId="5" fillId="0" borderId="77" xfId="0" applyNumberFormat="1" applyFont="1" applyBorder="1" applyAlignment="1">
      <alignment horizontal="center"/>
    </xf>
    <xf numFmtId="0" fontId="5" fillId="0" borderId="69" xfId="0" applyFont="1" applyBorder="1" applyAlignment="1">
      <alignment horizontal="center" vertical="center"/>
    </xf>
    <xf numFmtId="0" fontId="5" fillId="0" borderId="70" xfId="0" applyFont="1" applyBorder="1" applyAlignment="1">
      <alignment horizontal="center" vertical="top"/>
    </xf>
    <xf numFmtId="0" fontId="5" fillId="0" borderId="70" xfId="0" applyFont="1" applyBorder="1" applyAlignment="1">
      <alignment horizontal="left" vertical="top" wrapText="1"/>
    </xf>
    <xf numFmtId="2" fontId="7" fillId="0" borderId="69" xfId="0" applyNumberFormat="1" applyFont="1" applyBorder="1" applyAlignment="1" applyProtection="1">
      <alignment horizontal="center" vertical="center"/>
      <protection locked="0"/>
    </xf>
    <xf numFmtId="2" fontId="5" fillId="0" borderId="69" xfId="0" applyNumberFormat="1" applyFont="1" applyBorder="1" applyAlignment="1" applyProtection="1">
      <alignment horizontal="center" vertical="center"/>
      <protection locked="0"/>
    </xf>
    <xf numFmtId="0" fontId="15" fillId="0" borderId="70" xfId="0" applyFont="1" applyBorder="1" applyAlignment="1">
      <alignment wrapText="1"/>
    </xf>
    <xf numFmtId="0" fontId="5" fillId="0" borderId="69" xfId="0" applyFont="1" applyBorder="1" applyAlignment="1">
      <alignment horizontal="left" vertical="center"/>
    </xf>
    <xf numFmtId="0" fontId="5" fillId="0" borderId="70" xfId="0" applyFont="1" applyBorder="1" applyAlignment="1">
      <alignment horizontal="left"/>
    </xf>
    <xf numFmtId="0" fontId="15" fillId="0" borderId="70" xfId="0" applyFont="1" applyBorder="1" applyAlignment="1">
      <alignment horizontal="center" vertical="center"/>
    </xf>
    <xf numFmtId="0" fontId="5" fillId="0" borderId="66" xfId="0" applyFont="1" applyBorder="1" applyAlignment="1" applyProtection="1">
      <alignment horizontal="center" vertical="center"/>
      <protection locked="0"/>
    </xf>
    <xf numFmtId="0" fontId="5" fillId="0" borderId="67" xfId="0" applyFont="1" applyBorder="1" applyAlignment="1" applyProtection="1">
      <alignment horizontal="center"/>
      <protection locked="0"/>
    </xf>
    <xf numFmtId="165" fontId="5" fillId="0" borderId="68" xfId="0" applyNumberFormat="1" applyFont="1" applyBorder="1" applyAlignment="1">
      <alignment horizontal="center"/>
    </xf>
    <xf numFmtId="9" fontId="5" fillId="0" borderId="70" xfId="0" applyNumberFormat="1" applyFont="1" applyBorder="1" applyAlignment="1">
      <alignment horizontal="right"/>
    </xf>
    <xf numFmtId="169" fontId="5" fillId="0" borderId="71" xfId="0" applyNumberFormat="1" applyFont="1" applyBorder="1" applyAlignment="1">
      <alignment horizontal="right"/>
    </xf>
    <xf numFmtId="0" fontId="5" fillId="3" borderId="69" xfId="0" applyFont="1" applyFill="1" applyBorder="1" applyAlignment="1" applyProtection="1">
      <alignment horizontal="center" vertical="center"/>
      <protection locked="0"/>
    </xf>
    <xf numFmtId="0" fontId="5" fillId="3" borderId="70" xfId="0" applyFont="1" applyFill="1" applyBorder="1" applyAlignment="1" applyProtection="1">
      <alignment horizontal="center"/>
      <protection locked="0"/>
    </xf>
    <xf numFmtId="0" fontId="5" fillId="3" borderId="70" xfId="0" applyFont="1" applyFill="1" applyBorder="1" applyAlignment="1">
      <alignment horizontal="center" vertical="center"/>
    </xf>
    <xf numFmtId="4" fontId="5" fillId="3" borderId="70" xfId="0" applyNumberFormat="1" applyFont="1" applyFill="1" applyBorder="1" applyAlignment="1">
      <alignment horizontal="center"/>
    </xf>
    <xf numFmtId="165" fontId="5" fillId="3" borderId="71" xfId="2" applyNumberFormat="1" applyFill="1" applyBorder="1" applyAlignment="1">
      <alignment horizontal="right"/>
    </xf>
    <xf numFmtId="0" fontId="0" fillId="0" borderId="70" xfId="0" applyBorder="1" applyAlignment="1">
      <alignment wrapText="1"/>
    </xf>
    <xf numFmtId="0" fontId="5" fillId="0" borderId="70" xfId="0" applyFont="1" applyBorder="1" applyAlignment="1">
      <alignment vertical="top" wrapText="1"/>
    </xf>
    <xf numFmtId="2" fontId="7" fillId="0" borderId="70" xfId="0" applyNumberFormat="1" applyFont="1" applyBorder="1" applyAlignment="1">
      <alignment wrapText="1"/>
    </xf>
    <xf numFmtId="0" fontId="22" fillId="0" borderId="69" xfId="0" applyFont="1" applyBorder="1" applyAlignment="1" applyProtection="1">
      <alignment horizontal="center" vertical="center"/>
      <protection locked="0"/>
    </xf>
    <xf numFmtId="0" fontId="22" fillId="0" borderId="70" xfId="0" applyFont="1" applyBorder="1" applyAlignment="1" applyProtection="1">
      <alignment horizontal="center"/>
      <protection locked="0"/>
    </xf>
    <xf numFmtId="2" fontId="22" fillId="0" borderId="70" xfId="0" applyNumberFormat="1" applyFont="1" applyBorder="1" applyAlignment="1">
      <alignment wrapText="1"/>
    </xf>
    <xf numFmtId="1" fontId="22" fillId="0" borderId="70" xfId="0" applyNumberFormat="1" applyFont="1" applyBorder="1" applyAlignment="1" applyProtection="1">
      <alignment horizontal="center" vertical="center"/>
      <protection locked="0"/>
    </xf>
    <xf numFmtId="4" fontId="22" fillId="0" borderId="70" xfId="0" applyNumberFormat="1" applyFont="1" applyBorder="1" applyAlignment="1">
      <alignment horizontal="center"/>
    </xf>
    <xf numFmtId="165" fontId="1" fillId="0" borderId="71" xfId="2" applyNumberFormat="1" applyFont="1" applyBorder="1" applyAlignment="1">
      <alignment horizontal="right"/>
    </xf>
    <xf numFmtId="165" fontId="3" fillId="0" borderId="71" xfId="2" applyNumberFormat="1" applyFont="1" applyBorder="1" applyAlignment="1">
      <alignment horizontal="right"/>
    </xf>
    <xf numFmtId="0" fontId="5" fillId="0" borderId="78" xfId="0" applyFont="1" applyBorder="1" applyAlignment="1" applyProtection="1">
      <alignment horizontal="center" vertical="center"/>
      <protection locked="0"/>
    </xf>
    <xf numFmtId="0" fontId="5" fillId="0" borderId="79" xfId="0" applyFont="1" applyBorder="1" applyAlignment="1" applyProtection="1">
      <alignment horizontal="center"/>
      <protection locked="0"/>
    </xf>
    <xf numFmtId="2" fontId="5" fillId="0" borderId="79" xfId="0" applyNumberFormat="1" applyFont="1" applyBorder="1" applyAlignment="1">
      <alignment wrapText="1"/>
    </xf>
    <xf numFmtId="1" fontId="5" fillId="0" borderId="79" xfId="0" applyNumberFormat="1" applyFont="1" applyBorder="1" applyAlignment="1" applyProtection="1">
      <alignment horizontal="center" vertical="center"/>
      <protection locked="0"/>
    </xf>
    <xf numFmtId="4" fontId="5" fillId="0" borderId="79" xfId="0" applyNumberFormat="1" applyFont="1" applyBorder="1" applyAlignment="1">
      <alignment horizontal="right"/>
    </xf>
    <xf numFmtId="165" fontId="5" fillId="0" borderId="80" xfId="0" applyNumberFormat="1" applyFont="1" applyBorder="1" applyAlignment="1">
      <alignment horizontal="right"/>
    </xf>
    <xf numFmtId="0" fontId="7" fillId="0" borderId="81" xfId="2" applyFont="1" applyBorder="1" applyAlignment="1">
      <alignment horizontal="left" vertical="center"/>
    </xf>
    <xf numFmtId="0" fontId="7" fillId="0" borderId="82" xfId="2" applyFont="1" applyBorder="1" applyAlignment="1">
      <alignment horizontal="center" vertical="top"/>
    </xf>
    <xf numFmtId="0" fontId="7" fillId="0" borderId="82" xfId="2" applyFont="1" applyBorder="1" applyAlignment="1">
      <alignment vertical="center"/>
    </xf>
    <xf numFmtId="0" fontId="7" fillId="0" borderId="82" xfId="2" applyFont="1" applyBorder="1" applyAlignment="1">
      <alignment horizontal="center" vertical="center"/>
    </xf>
    <xf numFmtId="1" fontId="5" fillId="0" borderId="82" xfId="2" applyNumberFormat="1" applyBorder="1" applyAlignment="1">
      <alignment horizontal="center" vertical="center"/>
    </xf>
    <xf numFmtId="4" fontId="7" fillId="0" borderId="82" xfId="2" applyNumberFormat="1" applyFont="1" applyBorder="1" applyAlignment="1">
      <alignment horizontal="center" vertical="top"/>
    </xf>
    <xf numFmtId="4" fontId="7" fillId="0" borderId="83" xfId="2" applyNumberFormat="1" applyFont="1" applyBorder="1" applyAlignment="1">
      <alignment horizontal="center" vertical="top"/>
    </xf>
    <xf numFmtId="0" fontId="32" fillId="0" borderId="39" xfId="12" applyFont="1" applyBorder="1" applyAlignment="1">
      <alignment vertical="center" wrapText="1"/>
    </xf>
    <xf numFmtId="0" fontId="5" fillId="0" borderId="84" xfId="2" applyBorder="1" applyAlignment="1">
      <alignment horizontal="left" vertical="center"/>
    </xf>
    <xf numFmtId="0" fontId="7" fillId="0" borderId="85" xfId="0" applyFont="1" applyBorder="1" applyAlignment="1">
      <alignment horizontal="center" vertical="top" wrapText="1"/>
    </xf>
    <xf numFmtId="0" fontId="5" fillId="0" borderId="85" xfId="0" applyFont="1" applyBorder="1" applyAlignment="1">
      <alignment horizontal="left" vertical="top" wrapText="1"/>
    </xf>
    <xf numFmtId="0" fontId="5" fillId="0" borderId="85" xfId="0" applyFont="1" applyBorder="1" applyAlignment="1">
      <alignment horizontal="center" vertical="center" wrapText="1"/>
    </xf>
    <xf numFmtId="43" fontId="5" fillId="0" borderId="85" xfId="9" applyFont="1" applyFill="1" applyBorder="1" applyAlignment="1">
      <alignment horizontal="center" vertical="center" wrapText="1"/>
    </xf>
    <xf numFmtId="165" fontId="5" fillId="0" borderId="86" xfId="9" applyNumberFormat="1" applyFont="1" applyFill="1" applyBorder="1" applyAlignment="1">
      <alignment vertical="center" wrapText="1"/>
    </xf>
    <xf numFmtId="0" fontId="5" fillId="0" borderId="81" xfId="2" applyBorder="1" applyAlignment="1">
      <alignment horizontal="left" vertical="center"/>
    </xf>
    <xf numFmtId="0" fontId="7" fillId="2" borderId="82" xfId="0" applyFont="1" applyFill="1" applyBorder="1" applyAlignment="1">
      <alignment horizontal="center" vertical="top" wrapText="1"/>
    </xf>
    <xf numFmtId="0" fontId="5" fillId="2" borderId="82" xfId="0" applyFont="1" applyFill="1" applyBorder="1" applyAlignment="1">
      <alignment horizontal="left" vertical="top" wrapText="1"/>
    </xf>
    <xf numFmtId="0" fontId="5" fillId="2" borderId="82" xfId="0" applyFont="1" applyFill="1" applyBorder="1" applyAlignment="1">
      <alignment horizontal="center" vertical="center" wrapText="1"/>
    </xf>
    <xf numFmtId="43" fontId="5" fillId="2" borderId="82" xfId="9" applyFont="1" applyFill="1" applyBorder="1" applyAlignment="1">
      <alignment horizontal="center" vertical="center" wrapText="1"/>
    </xf>
    <xf numFmtId="165" fontId="5" fillId="2" borderId="83" xfId="9" applyNumberFormat="1" applyFont="1" applyFill="1" applyBorder="1" applyAlignment="1">
      <alignment vertical="center" wrapText="1"/>
    </xf>
    <xf numFmtId="0" fontId="5" fillId="0" borderId="84" xfId="2" applyBorder="1" applyAlignment="1">
      <alignment vertical="center"/>
    </xf>
    <xf numFmtId="0" fontId="5" fillId="0" borderId="85" xfId="2" applyBorder="1" applyAlignment="1">
      <alignment horizontal="center" vertical="center"/>
    </xf>
    <xf numFmtId="0" fontId="5" fillId="0" borderId="85" xfId="2" applyBorder="1"/>
    <xf numFmtId="4" fontId="5" fillId="0" borderId="85" xfId="2" applyNumberFormat="1" applyBorder="1" applyAlignment="1">
      <alignment horizontal="center" vertical="center"/>
    </xf>
    <xf numFmtId="4" fontId="5" fillId="0" borderId="86" xfId="2" applyNumberFormat="1" applyBorder="1" applyAlignment="1">
      <alignment horizontal="center" vertical="center"/>
    </xf>
    <xf numFmtId="0" fontId="7" fillId="0" borderId="31" xfId="0" applyFont="1" applyBorder="1" applyAlignment="1">
      <alignment horizontal="left" vertical="center"/>
    </xf>
    <xf numFmtId="0" fontId="15" fillId="0" borderId="87" xfId="0" applyFont="1" applyBorder="1" applyAlignment="1">
      <alignment horizontal="center"/>
    </xf>
    <xf numFmtId="0" fontId="15" fillId="0" borderId="87" xfId="0" applyFont="1" applyBorder="1"/>
    <xf numFmtId="0" fontId="5" fillId="0" borderId="87" xfId="0" applyFont="1" applyBorder="1" applyAlignment="1">
      <alignment horizontal="center" vertical="center"/>
    </xf>
    <xf numFmtId="1" fontId="5" fillId="0" borderId="87" xfId="0" applyNumberFormat="1" applyFont="1" applyBorder="1" applyAlignment="1">
      <alignment horizontal="center"/>
    </xf>
    <xf numFmtId="165" fontId="5" fillId="0" borderId="88" xfId="0" applyNumberFormat="1" applyFont="1" applyBorder="1" applyAlignment="1">
      <alignment horizontal="center"/>
    </xf>
    <xf numFmtId="0" fontId="5" fillId="0" borderId="87" xfId="0" applyFont="1" applyBorder="1" applyAlignment="1">
      <alignment horizontal="justify" vertical="top"/>
    </xf>
    <xf numFmtId="0" fontId="5" fillId="0" borderId="87" xfId="0" applyFont="1" applyBorder="1" applyAlignment="1">
      <alignment horizontal="justify" vertical="center"/>
    </xf>
    <xf numFmtId="1" fontId="5" fillId="0" borderId="89" xfId="0" applyNumberFormat="1" applyFont="1" applyBorder="1" applyAlignment="1">
      <alignment horizontal="center" vertical="top"/>
    </xf>
    <xf numFmtId="165" fontId="7" fillId="0" borderId="88" xfId="0" applyNumberFormat="1" applyFont="1" applyBorder="1" applyAlignment="1">
      <alignment horizontal="right" vertical="top"/>
    </xf>
    <xf numFmtId="0" fontId="7" fillId="0" borderId="90" xfId="2" applyFont="1" applyBorder="1" applyAlignment="1">
      <alignment horizontal="center"/>
    </xf>
    <xf numFmtId="0" fontId="7" fillId="0" borderId="91" xfId="2" applyFont="1" applyBorder="1" applyAlignment="1">
      <alignment horizontal="center" vertical="center"/>
    </xf>
    <xf numFmtId="0" fontId="7" fillId="0" borderId="92" xfId="2" applyFont="1" applyBorder="1" applyAlignment="1">
      <alignment horizontal="center" wrapText="1"/>
    </xf>
    <xf numFmtId="0" fontId="7" fillId="0" borderId="92" xfId="2" applyFont="1" applyBorder="1" applyAlignment="1">
      <alignment horizontal="center" vertical="center"/>
    </xf>
    <xf numFmtId="1" fontId="7" fillId="0" borderId="92" xfId="2" applyNumberFormat="1" applyFont="1" applyBorder="1" applyAlignment="1">
      <alignment horizontal="center" vertical="center"/>
    </xf>
    <xf numFmtId="167" fontId="7" fillId="0" borderId="92" xfId="2" applyNumberFormat="1" applyFont="1" applyBorder="1" applyAlignment="1">
      <alignment horizontal="center" vertical="center"/>
    </xf>
    <xf numFmtId="167" fontId="7" fillId="0" borderId="93" xfId="2" applyNumberFormat="1" applyFont="1" applyBorder="1" applyAlignment="1">
      <alignment horizontal="center"/>
    </xf>
    <xf numFmtId="0" fontId="5" fillId="0" borderId="94" xfId="2" applyBorder="1"/>
    <xf numFmtId="0" fontId="18" fillId="0" borderId="94" xfId="2" applyFont="1" applyBorder="1"/>
    <xf numFmtId="0" fontId="5" fillId="5" borderId="94" xfId="2" applyFill="1" applyBorder="1"/>
    <xf numFmtId="0" fontId="5" fillId="0" borderId="94" xfId="2" applyBorder="1" applyAlignment="1">
      <alignment vertical="center"/>
    </xf>
    <xf numFmtId="0" fontId="7" fillId="0" borderId="95" xfId="2" applyFont="1" applyBorder="1" applyAlignment="1">
      <alignment horizontal="center" vertical="center"/>
    </xf>
    <xf numFmtId="0" fontId="5" fillId="0" borderId="96" xfId="2" applyBorder="1" applyAlignment="1">
      <alignment horizontal="center" wrapText="1"/>
    </xf>
    <xf numFmtId="0" fontId="7" fillId="0" borderId="96" xfId="2" applyFont="1" applyBorder="1" applyAlignment="1">
      <alignment wrapText="1"/>
    </xf>
    <xf numFmtId="0" fontId="5" fillId="0" borderId="96" xfId="2" applyBorder="1" applyAlignment="1">
      <alignment horizontal="center" vertical="center"/>
    </xf>
    <xf numFmtId="1" fontId="5" fillId="0" borderId="96" xfId="2" applyNumberFormat="1" applyBorder="1" applyAlignment="1">
      <alignment horizontal="center" vertical="center"/>
    </xf>
    <xf numFmtId="167" fontId="5" fillId="0" borderId="96" xfId="2" applyNumberFormat="1" applyBorder="1" applyAlignment="1">
      <alignment horizontal="center" vertical="center"/>
    </xf>
    <xf numFmtId="167" fontId="5" fillId="0" borderId="97" xfId="2" applyNumberFormat="1" applyBorder="1" applyAlignment="1">
      <alignment horizontal="center"/>
    </xf>
    <xf numFmtId="0" fontId="7" fillId="0" borderId="98" xfId="2" applyFont="1" applyBorder="1" applyAlignment="1">
      <alignment horizontal="center" vertical="center"/>
    </xf>
    <xf numFmtId="167" fontId="5" fillId="0" borderId="99" xfId="2" applyNumberFormat="1" applyBorder="1" applyAlignment="1">
      <alignment horizontal="center"/>
    </xf>
    <xf numFmtId="0" fontId="7" fillId="0" borderId="100" xfId="2" applyFont="1" applyBorder="1" applyAlignment="1">
      <alignment horizontal="center" vertical="center"/>
    </xf>
    <xf numFmtId="167" fontId="5" fillId="0" borderId="101" xfId="2" applyNumberFormat="1" applyBorder="1" applyAlignment="1">
      <alignment horizontal="center"/>
    </xf>
    <xf numFmtId="0" fontId="5" fillId="0" borderId="100" xfId="2" applyBorder="1" applyAlignment="1">
      <alignment horizontal="center" vertical="center"/>
    </xf>
    <xf numFmtId="165" fontId="5" fillId="0" borderId="101" xfId="2" applyNumberFormat="1" applyBorder="1" applyAlignment="1">
      <alignment horizontal="center"/>
    </xf>
    <xf numFmtId="0" fontId="5" fillId="0" borderId="100" xfId="2" quotePrefix="1" applyBorder="1" applyAlignment="1">
      <alignment horizontal="center" vertical="center"/>
    </xf>
    <xf numFmtId="165" fontId="5" fillId="0" borderId="101" xfId="2" applyNumberFormat="1" applyBorder="1" applyAlignment="1">
      <alignment horizontal="center" vertical="center"/>
    </xf>
    <xf numFmtId="0" fontId="5" fillId="0" borderId="102" xfId="2" applyBorder="1" applyAlignment="1">
      <alignment horizontal="center" vertical="center"/>
    </xf>
    <xf numFmtId="0" fontId="5" fillId="0" borderId="103" xfId="2" applyBorder="1" applyAlignment="1">
      <alignment horizontal="center" wrapText="1"/>
    </xf>
    <xf numFmtId="0" fontId="5" fillId="0" borderId="103" xfId="2" applyBorder="1" applyAlignment="1">
      <alignment wrapText="1"/>
    </xf>
    <xf numFmtId="49" fontId="5" fillId="0" borderId="103" xfId="2" applyNumberFormat="1" applyBorder="1" applyAlignment="1">
      <alignment horizontal="center" vertical="center"/>
    </xf>
    <xf numFmtId="1" fontId="5" fillId="0" borderId="103" xfId="2" applyNumberFormat="1" applyBorder="1" applyAlignment="1">
      <alignment horizontal="center" vertical="center"/>
    </xf>
    <xf numFmtId="167" fontId="5" fillId="0" borderId="103" xfId="2" applyNumberFormat="1" applyBorder="1" applyAlignment="1">
      <alignment horizontal="center" vertical="center"/>
    </xf>
    <xf numFmtId="165" fontId="5" fillId="0" borderId="104" xfId="2" applyNumberFormat="1" applyBorder="1" applyAlignment="1">
      <alignment horizontal="center"/>
    </xf>
    <xf numFmtId="0" fontId="5" fillId="0" borderId="90" xfId="2" applyBorder="1"/>
    <xf numFmtId="0" fontId="5" fillId="0" borderId="91" xfId="2" applyBorder="1" applyAlignment="1">
      <alignment horizontal="center" vertical="center"/>
    </xf>
    <xf numFmtId="0" fontId="5" fillId="0" borderId="92" xfId="2" applyBorder="1" applyAlignment="1">
      <alignment horizontal="center" wrapText="1"/>
    </xf>
    <xf numFmtId="0" fontId="5" fillId="0" borderId="92" xfId="2" applyBorder="1" applyAlignment="1">
      <alignment wrapText="1"/>
    </xf>
    <xf numFmtId="0" fontId="5" fillId="0" borderId="105" xfId="2" applyBorder="1" applyAlignment="1">
      <alignment horizontal="center" vertical="center"/>
    </xf>
    <xf numFmtId="0" fontId="5" fillId="0" borderId="92" xfId="2" applyBorder="1" applyAlignment="1">
      <alignment horizontal="center" vertical="center"/>
    </xf>
    <xf numFmtId="167" fontId="5" fillId="0" borderId="92" xfId="2" applyNumberFormat="1" applyBorder="1" applyAlignment="1">
      <alignment horizontal="center" vertical="center"/>
    </xf>
    <xf numFmtId="165" fontId="5" fillId="0" borderId="93" xfId="2" applyNumberFormat="1" applyBorder="1" applyAlignment="1">
      <alignment horizontal="center"/>
    </xf>
    <xf numFmtId="0" fontId="5" fillId="0" borderId="90" xfId="2" applyBorder="1" applyAlignment="1">
      <alignment vertical="center"/>
    </xf>
    <xf numFmtId="0" fontId="5" fillId="0" borderId="92" xfId="2" applyBorder="1" applyAlignment="1">
      <alignment horizontal="center" vertical="center" wrapText="1"/>
    </xf>
    <xf numFmtId="0" fontId="5" fillId="0" borderId="92" xfId="2" applyBorder="1" applyAlignment="1">
      <alignment vertical="center" wrapText="1"/>
    </xf>
    <xf numFmtId="49" fontId="5" fillId="0" borderId="92" xfId="2" applyNumberFormat="1" applyBorder="1" applyAlignment="1">
      <alignment horizontal="center" vertical="center"/>
    </xf>
    <xf numFmtId="1" fontId="5" fillId="0" borderId="92" xfId="2" applyNumberFormat="1" applyBorder="1" applyAlignment="1">
      <alignment horizontal="center" vertical="center"/>
    </xf>
    <xf numFmtId="165" fontId="5" fillId="0" borderId="93" xfId="2" applyNumberFormat="1" applyBorder="1" applyAlignment="1">
      <alignment horizontal="center" vertical="center"/>
    </xf>
    <xf numFmtId="0" fontId="7" fillId="0" borderId="94" xfId="2" applyFont="1" applyBorder="1"/>
    <xf numFmtId="0" fontId="5" fillId="0" borderId="95" xfId="2" applyBorder="1" applyAlignment="1">
      <alignment horizontal="center" vertical="center"/>
    </xf>
    <xf numFmtId="0" fontId="5" fillId="0" borderId="96" xfId="2" applyBorder="1" applyAlignment="1">
      <alignment wrapText="1"/>
    </xf>
    <xf numFmtId="49" fontId="5" fillId="0" borderId="96" xfId="2" applyNumberFormat="1" applyBorder="1" applyAlignment="1">
      <alignment horizontal="center" vertical="center"/>
    </xf>
    <xf numFmtId="165" fontId="5" fillId="0" borderId="97" xfId="2" applyNumberFormat="1" applyBorder="1" applyAlignment="1">
      <alignment horizontal="center"/>
    </xf>
    <xf numFmtId="0" fontId="5" fillId="0" borderId="98" xfId="2" applyBorder="1" applyAlignment="1">
      <alignment horizontal="center" vertical="center"/>
    </xf>
    <xf numFmtId="165" fontId="5" fillId="0" borderId="99" xfId="2" applyNumberFormat="1" applyBorder="1" applyAlignment="1">
      <alignment horizontal="center"/>
    </xf>
    <xf numFmtId="2" fontId="5" fillId="0" borderId="100" xfId="2" applyNumberFormat="1" applyBorder="1" applyAlignment="1">
      <alignment horizontal="center" vertical="center"/>
    </xf>
    <xf numFmtId="165" fontId="7" fillId="0" borderId="101" xfId="2" applyNumberFormat="1" applyFont="1" applyBorder="1" applyAlignment="1">
      <alignment horizontal="center"/>
    </xf>
    <xf numFmtId="0" fontId="18" fillId="0" borderId="100" xfId="2" applyFont="1" applyBorder="1" applyAlignment="1">
      <alignment horizontal="center" vertical="center"/>
    </xf>
    <xf numFmtId="165" fontId="18" fillId="0" borderId="101" xfId="2" applyNumberFormat="1" applyFont="1" applyBorder="1" applyAlignment="1">
      <alignment horizontal="center"/>
    </xf>
    <xf numFmtId="0" fontId="5" fillId="0" borderId="106" xfId="2" applyBorder="1" applyAlignment="1">
      <alignment horizontal="center" vertical="center"/>
    </xf>
    <xf numFmtId="0" fontId="18" fillId="0" borderId="107" xfId="2" applyFont="1" applyBorder="1" applyAlignment="1">
      <alignment horizontal="center" wrapText="1"/>
    </xf>
    <xf numFmtId="0" fontId="5" fillId="0" borderId="107" xfId="2" applyBorder="1" applyAlignment="1">
      <alignment wrapText="1"/>
    </xf>
    <xf numFmtId="0" fontId="5" fillId="0" borderId="108" xfId="2" applyBorder="1" applyAlignment="1">
      <alignment horizontal="center" vertical="center"/>
    </xf>
    <xf numFmtId="0" fontId="5" fillId="0" borderId="107" xfId="2" applyBorder="1" applyAlignment="1">
      <alignment horizontal="center" vertical="center"/>
    </xf>
    <xf numFmtId="167" fontId="5" fillId="0" borderId="107" xfId="2" applyNumberFormat="1" applyBorder="1" applyAlignment="1">
      <alignment horizontal="center" vertical="center"/>
    </xf>
    <xf numFmtId="165" fontId="5" fillId="0" borderId="109" xfId="2" applyNumberFormat="1" applyBorder="1" applyAlignment="1">
      <alignment horizontal="center"/>
    </xf>
    <xf numFmtId="0" fontId="19" fillId="0" borderId="94" xfId="2" applyFont="1" applyBorder="1"/>
    <xf numFmtId="0" fontId="5" fillId="0" borderId="110" xfId="2" applyBorder="1" applyAlignment="1">
      <alignment horizontal="center" vertical="center"/>
    </xf>
    <xf numFmtId="0" fontId="5" fillId="0" borderId="111" xfId="2" applyBorder="1" applyAlignment="1">
      <alignment horizontal="center" wrapText="1"/>
    </xf>
    <xf numFmtId="0" fontId="5" fillId="0" borderId="111" xfId="2" applyBorder="1" applyAlignment="1">
      <alignment wrapText="1"/>
    </xf>
    <xf numFmtId="49" fontId="5" fillId="0" borderId="111" xfId="2" applyNumberFormat="1" applyBorder="1" applyAlignment="1">
      <alignment horizontal="center" vertical="center"/>
    </xf>
    <xf numFmtId="1" fontId="5" fillId="0" borderId="111" xfId="2" applyNumberFormat="1" applyBorder="1" applyAlignment="1">
      <alignment horizontal="center" vertical="center"/>
    </xf>
    <xf numFmtId="167" fontId="5" fillId="0" borderId="111" xfId="2" applyNumberFormat="1" applyBorder="1" applyAlignment="1">
      <alignment horizontal="center" vertical="center"/>
    </xf>
    <xf numFmtId="165" fontId="5" fillId="0" borderId="112" xfId="2" applyNumberFormat="1" applyBorder="1" applyAlignment="1">
      <alignment horizontal="center"/>
    </xf>
    <xf numFmtId="0" fontId="5" fillId="0" borderId="113" xfId="2" applyBorder="1" applyAlignment="1">
      <alignment horizontal="center" vertical="center"/>
    </xf>
    <xf numFmtId="165" fontId="5" fillId="0" borderId="114" xfId="2" applyNumberFormat="1" applyBorder="1" applyAlignment="1">
      <alignment horizontal="center"/>
    </xf>
    <xf numFmtId="0" fontId="19" fillId="0" borderId="100" xfId="2" applyFont="1" applyBorder="1" applyAlignment="1">
      <alignment horizontal="center" vertical="center"/>
    </xf>
    <xf numFmtId="165" fontId="19" fillId="0" borderId="101" xfId="2" applyNumberFormat="1" applyFont="1" applyBorder="1" applyAlignment="1">
      <alignment horizontal="center"/>
    </xf>
    <xf numFmtId="0" fontId="5" fillId="0" borderId="115" xfId="2" applyBorder="1"/>
    <xf numFmtId="0" fontId="5" fillId="0" borderId="116" xfId="2" applyBorder="1" applyAlignment="1">
      <alignment horizontal="center" vertical="center"/>
    </xf>
    <xf numFmtId="0" fontId="5" fillId="0" borderId="117" xfId="2" applyBorder="1" applyAlignment="1">
      <alignment horizontal="center" wrapText="1"/>
    </xf>
    <xf numFmtId="0" fontId="7" fillId="0" borderId="117" xfId="2" applyFont="1" applyBorder="1" applyAlignment="1">
      <alignment horizontal="center" wrapText="1"/>
    </xf>
    <xf numFmtId="0" fontId="5" fillId="0" borderId="117" xfId="2" applyBorder="1" applyAlignment="1">
      <alignment horizontal="center" vertical="center"/>
    </xf>
    <xf numFmtId="1" fontId="5" fillId="0" borderId="117" xfId="2" applyNumberFormat="1" applyBorder="1" applyAlignment="1">
      <alignment horizontal="center" vertical="center"/>
    </xf>
    <xf numFmtId="167" fontId="5" fillId="0" borderId="117" xfId="2" applyNumberFormat="1" applyBorder="1" applyAlignment="1">
      <alignment horizontal="center" vertical="center"/>
    </xf>
    <xf numFmtId="165" fontId="5" fillId="0" borderId="118" xfId="2" applyNumberFormat="1" applyBorder="1" applyAlignment="1">
      <alignment horizontal="center"/>
    </xf>
    <xf numFmtId="0" fontId="5" fillId="0" borderId="119" xfId="2" applyBorder="1" applyAlignment="1">
      <alignment horizontal="center" vertical="center"/>
    </xf>
    <xf numFmtId="0" fontId="7" fillId="0" borderId="6" xfId="2" applyFont="1" applyBorder="1" applyAlignment="1">
      <alignment horizontal="center" wrapText="1"/>
    </xf>
    <xf numFmtId="167" fontId="7" fillId="0" borderId="120" xfId="2" applyNumberFormat="1" applyFont="1" applyBorder="1" applyAlignment="1">
      <alignment horizontal="center"/>
    </xf>
    <xf numFmtId="0" fontId="5" fillId="0" borderId="121" xfId="2" applyBorder="1" applyAlignment="1">
      <alignment horizontal="center" vertical="center"/>
    </xf>
    <xf numFmtId="0" fontId="5" fillId="0" borderId="122" xfId="2" applyBorder="1" applyAlignment="1">
      <alignment horizontal="center" wrapText="1"/>
    </xf>
    <xf numFmtId="0" fontId="5" fillId="0" borderId="122" xfId="2" applyBorder="1" applyAlignment="1">
      <alignment wrapText="1"/>
    </xf>
    <xf numFmtId="0" fontId="5" fillId="0" borderId="122" xfId="2" applyBorder="1" applyAlignment="1">
      <alignment horizontal="center" vertical="center"/>
    </xf>
    <xf numFmtId="1" fontId="5" fillId="0" borderId="122" xfId="2" applyNumberFormat="1" applyBorder="1" applyAlignment="1">
      <alignment horizontal="center" vertical="center"/>
    </xf>
    <xf numFmtId="167" fontId="5" fillId="0" borderId="122" xfId="2" applyNumberFormat="1" applyBorder="1" applyAlignment="1">
      <alignment horizontal="center" vertical="center"/>
    </xf>
    <xf numFmtId="0" fontId="5" fillId="0" borderId="123" xfId="2" applyBorder="1" applyAlignment="1">
      <alignment horizontal="center"/>
    </xf>
    <xf numFmtId="0" fontId="8" fillId="0" borderId="0" xfId="0" applyFont="1" applyAlignment="1" applyProtection="1">
      <alignment horizontal="center"/>
      <protection locked="0"/>
    </xf>
    <xf numFmtId="0" fontId="8" fillId="0" borderId="0" xfId="0" applyFont="1" applyAlignment="1" applyProtection="1">
      <alignment horizontal="center" wrapText="1"/>
      <protection locked="0"/>
    </xf>
    <xf numFmtId="0" fontId="7" fillId="0" borderId="5" xfId="0" applyFont="1" applyBorder="1" applyAlignment="1">
      <alignment horizontal="center"/>
    </xf>
    <xf numFmtId="0" fontId="7" fillId="0" borderId="4" xfId="2" applyFont="1" applyBorder="1" applyAlignment="1">
      <alignment horizontal="center" vertical="center"/>
    </xf>
    <xf numFmtId="0" fontId="7" fillId="0" borderId="2" xfId="2" applyFont="1" applyBorder="1" applyAlignment="1">
      <alignment horizontal="center" vertical="center"/>
    </xf>
    <xf numFmtId="1" fontId="7" fillId="0" borderId="4" xfId="2" applyNumberFormat="1" applyFont="1" applyBorder="1" applyAlignment="1">
      <alignment horizontal="center" vertical="center"/>
    </xf>
    <xf numFmtId="1" fontId="7" fillId="0" borderId="2" xfId="2" applyNumberFormat="1" applyFont="1" applyBorder="1" applyAlignment="1">
      <alignment horizontal="center" vertical="center"/>
    </xf>
    <xf numFmtId="167" fontId="7" fillId="0" borderId="4" xfId="2" applyNumberFormat="1" applyFont="1" applyBorder="1" applyAlignment="1">
      <alignment horizontal="center" vertical="center"/>
    </xf>
    <xf numFmtId="167" fontId="7" fillId="0" borderId="2" xfId="2" applyNumberFormat="1" applyFont="1" applyBorder="1" applyAlignment="1">
      <alignment horizontal="center" vertical="center"/>
    </xf>
    <xf numFmtId="166" fontId="7" fillId="0" borderId="4" xfId="2" applyNumberFormat="1" applyFont="1" applyBorder="1" applyAlignment="1">
      <alignment horizontal="center" vertical="center"/>
    </xf>
    <xf numFmtId="166" fontId="7" fillId="0" borderId="2" xfId="2" applyNumberFormat="1" applyFont="1" applyBorder="1" applyAlignment="1">
      <alignment horizontal="center" vertical="center"/>
    </xf>
    <xf numFmtId="0" fontId="7" fillId="0" borderId="90" xfId="2" applyFont="1" applyBorder="1" applyAlignment="1">
      <alignment horizontal="center"/>
    </xf>
    <xf numFmtId="0" fontId="7" fillId="0" borderId="5" xfId="2" applyFont="1" applyBorder="1" applyAlignment="1">
      <alignment horizontal="center"/>
    </xf>
    <xf numFmtId="0" fontId="5" fillId="0" borderId="70" xfId="0" applyFont="1" applyBorder="1" applyAlignment="1">
      <alignment horizontal="left" vertical="top" wrapText="1"/>
    </xf>
    <xf numFmtId="0" fontId="5" fillId="0" borderId="69" xfId="0" applyFont="1" applyBorder="1" applyAlignment="1" applyProtection="1">
      <alignment horizontal="center" vertical="center"/>
      <protection locked="0"/>
    </xf>
    <xf numFmtId="0" fontId="5" fillId="0" borderId="70" xfId="0" quotePrefix="1" applyFont="1" applyBorder="1" applyAlignment="1">
      <alignment vertical="center" wrapText="1"/>
    </xf>
    <xf numFmtId="167" fontId="5" fillId="0" borderId="70" xfId="0" quotePrefix="1" applyNumberFormat="1" applyFont="1" applyBorder="1" applyAlignment="1">
      <alignment horizontal="center" vertical="center"/>
    </xf>
    <xf numFmtId="165" fontId="5" fillId="0" borderId="71" xfId="0" applyNumberFormat="1" applyFont="1" applyBorder="1" applyAlignment="1">
      <alignment horizontal="center" vertical="center"/>
    </xf>
    <xf numFmtId="49" fontId="5" fillId="0" borderId="55" xfId="0" applyNumberFormat="1" applyFont="1" applyBorder="1" applyAlignment="1">
      <alignment horizontal="center" vertical="center" wrapText="1"/>
    </xf>
    <xf numFmtId="0" fontId="5" fillId="0" borderId="56" xfId="0" applyFont="1" applyBorder="1" applyAlignment="1">
      <alignment vertical="center" wrapText="1"/>
    </xf>
    <xf numFmtId="0" fontId="5" fillId="0" borderId="57" xfId="0" applyFont="1" applyBorder="1" applyAlignment="1">
      <alignment horizontal="center" vertical="center"/>
    </xf>
    <xf numFmtId="4" fontId="5" fillId="0" borderId="58" xfId="0" applyNumberFormat="1" applyFont="1" applyBorder="1" applyAlignment="1">
      <alignment vertical="center"/>
    </xf>
    <xf numFmtId="49" fontId="5" fillId="0" borderId="32" xfId="0" applyNumberFormat="1" applyFont="1" applyBorder="1" applyAlignment="1">
      <alignment horizontal="center" vertical="center" wrapText="1"/>
    </xf>
    <xf numFmtId="0" fontId="5" fillId="0" borderId="54" xfId="0" applyFont="1" applyBorder="1" applyAlignment="1">
      <alignment vertical="center" wrapText="1"/>
    </xf>
    <xf numFmtId="0" fontId="5" fillId="0" borderId="46" xfId="0" applyFont="1" applyBorder="1" applyAlignment="1">
      <alignment horizontal="center" vertical="center"/>
    </xf>
    <xf numFmtId="0" fontId="5" fillId="0" borderId="52" xfId="0" applyFont="1" applyBorder="1" applyAlignment="1">
      <alignment vertical="center"/>
    </xf>
    <xf numFmtId="0" fontId="5" fillId="0" borderId="56" xfId="0" applyFont="1" applyBorder="1" applyAlignment="1">
      <alignment vertical="center"/>
    </xf>
    <xf numFmtId="49" fontId="5" fillId="0" borderId="35" xfId="0" applyNumberFormat="1" applyFont="1" applyBorder="1" applyAlignment="1">
      <alignment horizontal="center" vertical="center" wrapText="1"/>
    </xf>
    <xf numFmtId="0" fontId="5" fillId="0" borderId="59" xfId="0" applyFont="1" applyBorder="1" applyAlignment="1">
      <alignment vertical="center"/>
    </xf>
    <xf numFmtId="0" fontId="5" fillId="0" borderId="51" xfId="0" applyFont="1" applyBorder="1" applyAlignment="1">
      <alignment horizontal="center" vertical="center"/>
    </xf>
    <xf numFmtId="4" fontId="5" fillId="0" borderId="53" xfId="0" applyNumberFormat="1" applyFont="1" applyBorder="1" applyAlignment="1">
      <alignment vertical="center"/>
    </xf>
  </cellXfs>
  <cellStyles count="13">
    <cellStyle name="Check Cell" xfId="10" builtinId="23"/>
    <cellStyle name="Comma" xfId="9" builtinId="3"/>
    <cellStyle name="Comma 2" xfId="4" xr:uid="{00000000-0005-0000-0000-000001000000}"/>
    <cellStyle name="Comma 3" xfId="8" xr:uid="{00000000-0005-0000-0000-000002000000}"/>
    <cellStyle name="Comma0" xfId="1" xr:uid="{00000000-0005-0000-0000-000003000000}"/>
    <cellStyle name="Normal" xfId="0" builtinId="0"/>
    <cellStyle name="Normal 2" xfId="2" xr:uid="{00000000-0005-0000-0000-000005000000}"/>
    <cellStyle name="Normal 2 30" xfId="11" xr:uid="{F6DB52B7-F801-4353-8D33-97B23E9A8CD8}"/>
    <cellStyle name="Normal 3" xfId="6" xr:uid="{00000000-0005-0000-0000-000006000000}"/>
    <cellStyle name="Normal 3 2" xfId="7" xr:uid="{00000000-0005-0000-0000-000007000000}"/>
    <cellStyle name="Normal 4" xfId="12" xr:uid="{699301E5-3287-41EE-8F2A-8C335D1DEF77}"/>
    <cellStyle name="Per cent" xfId="5" builtinId="5"/>
    <cellStyle name="Percent 2" xfId="3"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60ECB-98F4-4DC6-B853-7438B530D1A6}">
  <sheetPr>
    <pageSetUpPr fitToPage="1"/>
  </sheetPr>
  <dimension ref="A1:D31"/>
  <sheetViews>
    <sheetView tabSelected="1" view="pageBreakPreview" topLeftCell="A12" zoomScaleNormal="100" zoomScaleSheetLayoutView="100" workbookViewId="0">
      <selection activeCell="H11" sqref="H11"/>
    </sheetView>
  </sheetViews>
  <sheetFormatPr defaultRowHeight="12.5" x14ac:dyDescent="0.25"/>
  <cols>
    <col min="1" max="1" width="9.453125" customWidth="1"/>
    <col min="2" max="2" width="31.453125" customWidth="1"/>
    <col min="3" max="3" width="8.26953125" customWidth="1"/>
    <col min="4" max="4" width="44.1796875" customWidth="1"/>
  </cols>
  <sheetData>
    <row r="1" spans="1:4" ht="14" x14ac:dyDescent="0.3">
      <c r="A1" s="607" t="s">
        <v>106</v>
      </c>
      <c r="B1" s="607"/>
      <c r="C1" s="607"/>
      <c r="D1" s="607"/>
    </row>
    <row r="2" spans="1:4" ht="14" x14ac:dyDescent="0.3">
      <c r="A2" s="608" t="s">
        <v>107</v>
      </c>
      <c r="B2" s="608"/>
      <c r="C2" s="608"/>
      <c r="D2" s="608"/>
    </row>
    <row r="3" spans="1:4" ht="14" x14ac:dyDescent="0.3">
      <c r="A3" s="607" t="s">
        <v>421</v>
      </c>
      <c r="B3" s="607"/>
      <c r="C3" s="607"/>
      <c r="D3" s="607"/>
    </row>
    <row r="4" spans="1:4" ht="13" thickBot="1" x14ac:dyDescent="0.3">
      <c r="D4" s="174"/>
    </row>
    <row r="5" spans="1:4" ht="13" x14ac:dyDescent="0.3">
      <c r="A5" s="175"/>
      <c r="B5" s="176" t="s">
        <v>249</v>
      </c>
      <c r="C5" s="177"/>
      <c r="D5" s="178"/>
    </row>
    <row r="6" spans="1:4" ht="13" thickBot="1" x14ac:dyDescent="0.3">
      <c r="A6" s="179"/>
      <c r="B6" s="180"/>
      <c r="C6" s="180"/>
      <c r="D6" s="181"/>
    </row>
    <row r="7" spans="1:4" ht="13" x14ac:dyDescent="0.3">
      <c r="A7" s="182" t="s">
        <v>250</v>
      </c>
      <c r="B7" s="183" t="s">
        <v>202</v>
      </c>
      <c r="C7" s="176"/>
      <c r="D7" s="184" t="s">
        <v>6</v>
      </c>
    </row>
    <row r="8" spans="1:4" ht="13.5" thickBot="1" x14ac:dyDescent="0.35">
      <c r="A8" s="185" t="s">
        <v>76</v>
      </c>
      <c r="B8" s="19"/>
      <c r="C8" s="19"/>
      <c r="D8" s="186"/>
    </row>
    <row r="9" spans="1:4" ht="13" x14ac:dyDescent="0.3">
      <c r="A9" s="187"/>
      <c r="B9" s="188"/>
      <c r="C9" s="189"/>
      <c r="D9" s="190"/>
    </row>
    <row r="10" spans="1:4" s="298" customFormat="1" ht="27" customHeight="1" thickBot="1" x14ac:dyDescent="0.3">
      <c r="A10" s="625" t="s">
        <v>251</v>
      </c>
      <c r="B10" s="626" t="s">
        <v>252</v>
      </c>
      <c r="C10" s="627" t="s">
        <v>253</v>
      </c>
      <c r="D10" s="628"/>
    </row>
    <row r="11" spans="1:4" s="298" customFormat="1" x14ac:dyDescent="0.25">
      <c r="A11" s="629"/>
      <c r="B11" s="630"/>
      <c r="C11" s="631"/>
      <c r="D11" s="632"/>
    </row>
    <row r="12" spans="1:4" s="298" customFormat="1" ht="28" customHeight="1" thickBot="1" x14ac:dyDescent="0.3">
      <c r="A12" s="625" t="s">
        <v>254</v>
      </c>
      <c r="B12" s="633" t="s">
        <v>256</v>
      </c>
      <c r="C12" s="627" t="s">
        <v>253</v>
      </c>
      <c r="D12" s="628"/>
    </row>
    <row r="13" spans="1:4" s="298" customFormat="1" x14ac:dyDescent="0.25">
      <c r="A13" s="629"/>
      <c r="B13" s="630"/>
      <c r="C13" s="631"/>
      <c r="D13" s="632"/>
    </row>
    <row r="14" spans="1:4" s="298" customFormat="1" ht="26.5" customHeight="1" thickBot="1" x14ac:dyDescent="0.3">
      <c r="A14" s="634" t="s">
        <v>255</v>
      </c>
      <c r="B14" s="635" t="s">
        <v>422</v>
      </c>
      <c r="C14" s="636" t="s">
        <v>253</v>
      </c>
      <c r="D14" s="637"/>
    </row>
    <row r="15" spans="1:4" s="298" customFormat="1" x14ac:dyDescent="0.25">
      <c r="A15" s="629"/>
      <c r="B15" s="630"/>
      <c r="C15" s="631"/>
      <c r="D15" s="632"/>
    </row>
    <row r="16" spans="1:4" s="298" customFormat="1" ht="23" customHeight="1" thickBot="1" x14ac:dyDescent="0.3">
      <c r="A16" s="634" t="s">
        <v>257</v>
      </c>
      <c r="B16" s="626" t="s">
        <v>208</v>
      </c>
      <c r="C16" s="636" t="s">
        <v>253</v>
      </c>
      <c r="D16" s="637"/>
    </row>
    <row r="17" spans="1:4" x14ac:dyDescent="0.25">
      <c r="A17" s="191"/>
      <c r="B17" s="192"/>
      <c r="C17" s="193"/>
      <c r="D17" s="190"/>
    </row>
    <row r="18" spans="1:4" ht="13" thickBot="1" x14ac:dyDescent="0.3">
      <c r="A18" s="194"/>
      <c r="B18" s="195"/>
      <c r="C18" s="196"/>
      <c r="D18" s="197"/>
    </row>
    <row r="19" spans="1:4" ht="35" customHeight="1" thickBot="1" x14ac:dyDescent="0.35">
      <c r="A19" s="169"/>
      <c r="B19" s="213" t="s">
        <v>258</v>
      </c>
      <c r="C19" s="212" t="s">
        <v>253</v>
      </c>
      <c r="D19" s="199"/>
    </row>
    <row r="20" spans="1:4" x14ac:dyDescent="0.25">
      <c r="A20" s="200"/>
      <c r="B20" s="69"/>
      <c r="C20" s="210"/>
      <c r="D20" s="201"/>
    </row>
    <row r="21" spans="1:4" ht="25" x14ac:dyDescent="0.25">
      <c r="A21" s="200"/>
      <c r="B21" s="71" t="s">
        <v>398</v>
      </c>
      <c r="C21" s="202" t="s">
        <v>253</v>
      </c>
      <c r="D21" s="198"/>
    </row>
    <row r="22" spans="1:4" ht="13" thickBot="1" x14ac:dyDescent="0.3">
      <c r="A22" s="200"/>
      <c r="B22" s="69"/>
      <c r="C22" s="202"/>
      <c r="D22" s="201"/>
    </row>
    <row r="23" spans="1:4" x14ac:dyDescent="0.25">
      <c r="A23" s="203"/>
      <c r="B23" s="204"/>
      <c r="C23" s="210"/>
      <c r="D23" s="190"/>
    </row>
    <row r="24" spans="1:4" ht="13" x14ac:dyDescent="0.3">
      <c r="A24" s="205"/>
      <c r="B24" s="69" t="s">
        <v>259</v>
      </c>
      <c r="C24" s="202" t="s">
        <v>253</v>
      </c>
      <c r="D24" s="206"/>
    </row>
    <row r="25" spans="1:4" ht="13" thickBot="1" x14ac:dyDescent="0.3">
      <c r="A25" s="207"/>
      <c r="B25" s="208"/>
      <c r="C25" s="211"/>
      <c r="D25" s="209"/>
    </row>
    <row r="26" spans="1:4" x14ac:dyDescent="0.25">
      <c r="A26" s="205"/>
      <c r="B26" s="69"/>
      <c r="C26" s="202"/>
      <c r="D26" s="201"/>
    </row>
    <row r="27" spans="1:4" ht="13" x14ac:dyDescent="0.3">
      <c r="A27" s="205"/>
      <c r="B27" s="69" t="s">
        <v>260</v>
      </c>
      <c r="C27" s="202" t="s">
        <v>253</v>
      </c>
      <c r="D27" s="206"/>
    </row>
    <row r="28" spans="1:4" ht="13" thickBot="1" x14ac:dyDescent="0.3">
      <c r="A28" s="205"/>
      <c r="B28" s="69"/>
      <c r="C28" s="202"/>
      <c r="D28" s="201"/>
    </row>
    <row r="29" spans="1:4" x14ac:dyDescent="0.25">
      <c r="A29" s="203"/>
      <c r="B29" s="204"/>
      <c r="C29" s="210"/>
      <c r="D29" s="190"/>
    </row>
    <row r="30" spans="1:4" ht="13" x14ac:dyDescent="0.3">
      <c r="A30" s="205"/>
      <c r="B30" s="69" t="s">
        <v>440</v>
      </c>
      <c r="C30" s="202" t="s">
        <v>253</v>
      </c>
      <c r="D30" s="206"/>
    </row>
    <row r="31" spans="1:4" ht="13" thickBot="1" x14ac:dyDescent="0.3">
      <c r="A31" s="207"/>
      <c r="B31" s="208"/>
      <c r="C31" s="173"/>
      <c r="D31" s="209"/>
    </row>
  </sheetData>
  <mergeCells count="3">
    <mergeCell ref="A1:D1"/>
    <mergeCell ref="A2:D2"/>
    <mergeCell ref="A3:D3"/>
  </mergeCells>
  <pageMargins left="0.7" right="0.7" top="0.75" bottom="0.75" header="0.3" footer="0.3"/>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Normal="100" zoomScaleSheetLayoutView="100" workbookViewId="0">
      <selection activeCell="F16" sqref="F16"/>
    </sheetView>
  </sheetViews>
  <sheetFormatPr defaultColWidth="8.81640625" defaultRowHeight="12.5" x14ac:dyDescent="0.25"/>
  <cols>
    <col min="1" max="1" width="9" style="3" bestFit="1" customWidth="1"/>
    <col min="2" max="2" width="13.1796875" style="3" bestFit="1" customWidth="1"/>
    <col min="3" max="3" width="52.453125" style="3" bestFit="1" customWidth="1"/>
    <col min="4" max="4" width="8.81640625" style="3"/>
    <col min="5" max="5" width="10" style="12" bestFit="1" customWidth="1"/>
    <col min="6" max="6" width="15.1796875" style="26" customWidth="1"/>
    <col min="7" max="7" width="14.54296875" style="10" customWidth="1"/>
    <col min="8" max="8" width="4.81640625" style="3" hidden="1" customWidth="1"/>
    <col min="9" max="9" width="11.54296875" style="3" hidden="1" customWidth="1"/>
    <col min="10" max="10" width="4.81640625" style="3" hidden="1" customWidth="1"/>
    <col min="11" max="11" width="11.54296875" style="3" hidden="1" customWidth="1"/>
    <col min="12" max="12" width="5.7265625" style="3" hidden="1" customWidth="1"/>
    <col min="13" max="13" width="11.54296875" style="3" hidden="1" customWidth="1"/>
    <col min="14" max="14" width="4.81640625" style="3" hidden="1" customWidth="1"/>
    <col min="15" max="15" width="11.54296875" style="3" hidden="1" customWidth="1"/>
    <col min="16" max="16" width="6" style="3" hidden="1" customWidth="1"/>
    <col min="17" max="16384" width="8.81640625" style="3"/>
  </cols>
  <sheetData>
    <row r="1" spans="1:16" ht="13" x14ac:dyDescent="0.3">
      <c r="A1" s="610" t="s">
        <v>0</v>
      </c>
      <c r="B1" s="610" t="s">
        <v>1</v>
      </c>
      <c r="C1" s="610" t="s">
        <v>2</v>
      </c>
      <c r="D1" s="610" t="s">
        <v>3</v>
      </c>
      <c r="E1" s="612" t="s">
        <v>4</v>
      </c>
      <c r="F1" s="614" t="s">
        <v>7</v>
      </c>
      <c r="G1" s="616" t="s">
        <v>6</v>
      </c>
      <c r="H1" s="609" t="s">
        <v>41</v>
      </c>
      <c r="I1" s="609"/>
      <c r="J1" s="609" t="s">
        <v>42</v>
      </c>
      <c r="K1" s="609"/>
      <c r="L1" s="609" t="s">
        <v>43</v>
      </c>
      <c r="M1" s="609"/>
      <c r="N1" s="609" t="s">
        <v>44</v>
      </c>
      <c r="O1" s="609"/>
      <c r="P1" s="18" t="s">
        <v>45</v>
      </c>
    </row>
    <row r="2" spans="1:16" ht="13" x14ac:dyDescent="0.3">
      <c r="A2" s="611"/>
      <c r="B2" s="611"/>
      <c r="C2" s="611"/>
      <c r="D2" s="611"/>
      <c r="E2" s="613"/>
      <c r="F2" s="615"/>
      <c r="G2" s="617"/>
      <c r="H2" s="16" t="s">
        <v>46</v>
      </c>
      <c r="I2" s="17" t="s">
        <v>47</v>
      </c>
      <c r="J2" s="16" t="s">
        <v>46</v>
      </c>
      <c r="K2" s="17" t="s">
        <v>47</v>
      </c>
      <c r="L2" s="16" t="s">
        <v>46</v>
      </c>
      <c r="M2" s="16" t="s">
        <v>47</v>
      </c>
      <c r="N2" s="16" t="s">
        <v>46</v>
      </c>
      <c r="O2" s="16" t="s">
        <v>47</v>
      </c>
      <c r="P2" s="16" t="s">
        <v>46</v>
      </c>
    </row>
    <row r="3" spans="1:16" ht="13" x14ac:dyDescent="0.3">
      <c r="A3" s="308">
        <v>1</v>
      </c>
      <c r="B3" s="309"/>
      <c r="C3" s="310" t="s">
        <v>31</v>
      </c>
      <c r="D3" s="311"/>
      <c r="E3" s="312"/>
      <c r="F3" s="230"/>
      <c r="G3" s="313"/>
      <c r="H3" s="14"/>
      <c r="I3" s="14"/>
      <c r="J3" s="14"/>
      <c r="K3" s="14"/>
      <c r="L3" s="14"/>
      <c r="M3" s="2"/>
      <c r="N3" s="2"/>
      <c r="O3" s="2"/>
      <c r="P3" s="2"/>
    </row>
    <row r="4" spans="1:16" ht="13" x14ac:dyDescent="0.3">
      <c r="A4" s="314"/>
      <c r="B4" s="149"/>
      <c r="C4" s="315"/>
      <c r="D4" s="316"/>
      <c r="E4" s="317"/>
      <c r="F4" s="233"/>
      <c r="G4" s="318"/>
      <c r="H4" s="5"/>
      <c r="I4" s="5"/>
      <c r="J4" s="5"/>
      <c r="K4" s="5"/>
      <c r="L4" s="5"/>
      <c r="M4" s="5"/>
      <c r="N4" s="5"/>
      <c r="O4" s="5"/>
      <c r="P4" s="5"/>
    </row>
    <row r="5" spans="1:16" ht="13" x14ac:dyDescent="0.3">
      <c r="A5" s="314"/>
      <c r="B5" s="315"/>
      <c r="C5" s="319"/>
      <c r="D5" s="320"/>
      <c r="E5" s="317"/>
      <c r="F5" s="258"/>
      <c r="G5" s="318"/>
      <c r="H5" s="5"/>
      <c r="I5" s="5"/>
      <c r="J5" s="5"/>
      <c r="K5" s="5"/>
      <c r="L5" s="5"/>
      <c r="M5" s="5"/>
      <c r="N5" s="5"/>
      <c r="O5" s="5"/>
      <c r="P5" s="5"/>
    </row>
    <row r="6" spans="1:16" ht="13" x14ac:dyDescent="0.25">
      <c r="A6" s="91"/>
      <c r="B6" s="321" t="s">
        <v>16</v>
      </c>
      <c r="C6" s="249" t="s">
        <v>17</v>
      </c>
      <c r="D6" s="322"/>
      <c r="E6" s="275"/>
      <c r="F6" s="323"/>
      <c r="G6" s="324"/>
      <c r="H6" s="5"/>
      <c r="I6" s="5"/>
      <c r="J6" s="5"/>
      <c r="K6" s="5"/>
      <c r="L6" s="5"/>
      <c r="M6" s="5"/>
      <c r="N6" s="5"/>
      <c r="O6" s="5"/>
      <c r="P6" s="5"/>
    </row>
    <row r="7" spans="1:16" ht="13" x14ac:dyDescent="0.25">
      <c r="A7" s="91"/>
      <c r="B7" s="321"/>
      <c r="C7" s="249"/>
      <c r="D7" s="322"/>
      <c r="E7" s="275"/>
      <c r="F7" s="323"/>
      <c r="G7" s="324"/>
      <c r="H7" s="5"/>
      <c r="I7" s="5"/>
      <c r="J7" s="5"/>
      <c r="K7" s="5"/>
      <c r="L7" s="5"/>
      <c r="M7" s="5"/>
      <c r="N7" s="5"/>
      <c r="O7" s="5"/>
      <c r="P7" s="5"/>
    </row>
    <row r="8" spans="1:16" s="33" customFormat="1" ht="13" x14ac:dyDescent="0.25">
      <c r="A8" s="247">
        <f>A3+0.1</f>
        <v>1.1000000000000001</v>
      </c>
      <c r="B8" s="325">
        <v>8.3000000000000007</v>
      </c>
      <c r="C8" s="249" t="s">
        <v>18</v>
      </c>
      <c r="D8" s="247"/>
      <c r="E8" s="92"/>
      <c r="F8" s="251"/>
      <c r="G8" s="318"/>
      <c r="H8" s="31"/>
      <c r="I8" s="31"/>
      <c r="J8" s="31"/>
      <c r="K8" s="31"/>
      <c r="L8" s="31"/>
      <c r="M8" s="31"/>
      <c r="N8" s="31"/>
      <c r="O8" s="31"/>
      <c r="P8" s="31"/>
    </row>
    <row r="9" spans="1:16" s="33" customFormat="1" x14ac:dyDescent="0.25">
      <c r="A9" s="247"/>
      <c r="B9" s="325"/>
      <c r="C9" s="326"/>
      <c r="D9" s="247"/>
      <c r="E9" s="92"/>
      <c r="F9" s="120"/>
      <c r="G9" s="318"/>
      <c r="H9" s="31"/>
      <c r="I9" s="31"/>
      <c r="J9" s="31"/>
      <c r="K9" s="31"/>
      <c r="L9" s="31"/>
      <c r="M9" s="31"/>
      <c r="N9" s="31"/>
      <c r="O9" s="31"/>
      <c r="P9" s="31"/>
    </row>
    <row r="10" spans="1:16" s="33" customFormat="1" ht="13" x14ac:dyDescent="0.25">
      <c r="A10" s="247"/>
      <c r="B10" s="325" t="s">
        <v>19</v>
      </c>
      <c r="C10" s="249" t="s">
        <v>34</v>
      </c>
      <c r="D10" s="247"/>
      <c r="E10" s="92"/>
      <c r="F10" s="120"/>
      <c r="G10" s="318"/>
      <c r="H10" s="31"/>
      <c r="I10" s="31"/>
      <c r="J10" s="31"/>
      <c r="K10" s="31"/>
      <c r="L10" s="31"/>
      <c r="M10" s="31"/>
      <c r="N10" s="31"/>
      <c r="O10" s="31"/>
      <c r="P10" s="31"/>
    </row>
    <row r="11" spans="1:16" s="34" customFormat="1" ht="26" x14ac:dyDescent="0.25">
      <c r="A11" s="247"/>
      <c r="B11" s="325" t="s">
        <v>5</v>
      </c>
      <c r="C11" s="249" t="s">
        <v>20</v>
      </c>
      <c r="D11" s="247"/>
      <c r="E11" s="92"/>
      <c r="F11" s="120"/>
      <c r="G11" s="327"/>
      <c r="H11" s="41">
        <v>1</v>
      </c>
      <c r="I11" s="42">
        <f t="shared" ref="I11:I25" si="0">F11*H11</f>
        <v>0</v>
      </c>
      <c r="J11" s="41"/>
      <c r="K11" s="42">
        <f t="shared" ref="K11:K25" si="1">F11*J11</f>
        <v>0</v>
      </c>
      <c r="L11" s="41"/>
      <c r="M11" s="42">
        <f t="shared" ref="M11:M25" si="2">F11*L11</f>
        <v>0</v>
      </c>
      <c r="N11" s="41"/>
      <c r="O11" s="42">
        <f t="shared" ref="O11:O25" si="3">N11*F11</f>
        <v>0</v>
      </c>
      <c r="P11" s="41"/>
    </row>
    <row r="12" spans="1:16" s="34" customFormat="1" ht="13" x14ac:dyDescent="0.25">
      <c r="A12" s="247"/>
      <c r="B12" s="325"/>
      <c r="C12" s="249"/>
      <c r="D12" s="247"/>
      <c r="E12" s="92"/>
      <c r="F12" s="120"/>
      <c r="G12" s="327"/>
      <c r="H12" s="41"/>
      <c r="I12" s="42"/>
      <c r="J12" s="41"/>
      <c r="K12" s="42"/>
      <c r="L12" s="41"/>
      <c r="M12" s="42"/>
      <c r="N12" s="41"/>
      <c r="O12" s="42"/>
      <c r="P12" s="41"/>
    </row>
    <row r="13" spans="1:16" s="33" customFormat="1" x14ac:dyDescent="0.25">
      <c r="A13" s="247" t="str">
        <f>A8&amp;".1"</f>
        <v>1,1.1</v>
      </c>
      <c r="B13" s="325" t="s">
        <v>12</v>
      </c>
      <c r="C13" s="326" t="s">
        <v>284</v>
      </c>
      <c r="D13" s="247" t="s">
        <v>13</v>
      </c>
      <c r="E13" s="92">
        <v>1</v>
      </c>
      <c r="F13" s="120"/>
      <c r="G13" s="327"/>
      <c r="H13" s="39">
        <v>1</v>
      </c>
      <c r="I13" s="40">
        <f>F13*H13</f>
        <v>0</v>
      </c>
      <c r="J13" s="39"/>
      <c r="K13" s="40">
        <f>F13*J13</f>
        <v>0</v>
      </c>
      <c r="L13" s="39"/>
      <c r="M13" s="40">
        <f>F13*L13</f>
        <v>0</v>
      </c>
      <c r="N13" s="39"/>
      <c r="O13" s="40">
        <f>N13*F13</f>
        <v>0</v>
      </c>
      <c r="P13" s="39"/>
    </row>
    <row r="14" spans="1:16" s="33" customFormat="1" x14ac:dyDescent="0.25">
      <c r="A14" s="247"/>
      <c r="B14" s="325"/>
      <c r="C14" s="326"/>
      <c r="D14" s="247"/>
      <c r="E14" s="92"/>
      <c r="F14" s="120"/>
      <c r="G14" s="327"/>
      <c r="H14" s="39"/>
      <c r="I14" s="40"/>
      <c r="J14" s="39"/>
      <c r="K14" s="40"/>
      <c r="L14" s="39"/>
      <c r="M14" s="40"/>
      <c r="N14" s="39"/>
      <c r="O14" s="40"/>
      <c r="P14" s="39"/>
    </row>
    <row r="15" spans="1:16" s="33" customFormat="1" ht="27" customHeight="1" x14ac:dyDescent="0.25">
      <c r="A15" s="247" t="str">
        <f>A8&amp;".2"</f>
        <v>1,1.2</v>
      </c>
      <c r="B15" s="325"/>
      <c r="C15" s="326" t="s">
        <v>294</v>
      </c>
      <c r="D15" s="247" t="s">
        <v>13</v>
      </c>
      <c r="E15" s="92">
        <v>1</v>
      </c>
      <c r="F15" s="120"/>
      <c r="G15" s="327"/>
      <c r="H15" s="39">
        <v>1</v>
      </c>
      <c r="I15" s="40">
        <f>F15*H15</f>
        <v>0</v>
      </c>
      <c r="J15" s="39"/>
      <c r="K15" s="40">
        <f>F15*J15</f>
        <v>0</v>
      </c>
      <c r="L15" s="39"/>
      <c r="M15" s="40">
        <f>F15*L15</f>
        <v>0</v>
      </c>
      <c r="N15" s="39"/>
      <c r="O15" s="40">
        <f>N15*F15</f>
        <v>0</v>
      </c>
      <c r="P15" s="39"/>
    </row>
    <row r="16" spans="1:16" s="33" customFormat="1" x14ac:dyDescent="0.25">
      <c r="A16" s="247"/>
      <c r="B16" s="325"/>
      <c r="C16" s="326"/>
      <c r="D16" s="247"/>
      <c r="E16" s="92"/>
      <c r="F16" s="120"/>
      <c r="G16" s="327"/>
      <c r="H16" s="39"/>
      <c r="I16" s="40"/>
      <c r="J16" s="39"/>
      <c r="K16" s="40"/>
      <c r="L16" s="39"/>
      <c r="M16" s="40"/>
      <c r="N16" s="39"/>
      <c r="O16" s="40"/>
      <c r="P16" s="39"/>
    </row>
    <row r="17" spans="1:16" s="33" customFormat="1" ht="37.5" x14ac:dyDescent="0.25">
      <c r="A17" s="247" t="str">
        <f>A8&amp;".3"</f>
        <v>1,1.3</v>
      </c>
      <c r="B17" s="325" t="s">
        <v>21</v>
      </c>
      <c r="C17" s="326" t="s">
        <v>292</v>
      </c>
      <c r="D17" s="247" t="s">
        <v>13</v>
      </c>
      <c r="E17" s="92">
        <v>1</v>
      </c>
      <c r="F17" s="120"/>
      <c r="G17" s="327"/>
      <c r="H17" s="39">
        <v>1</v>
      </c>
      <c r="I17" s="40">
        <f t="shared" si="0"/>
        <v>0</v>
      </c>
      <c r="J17" s="39"/>
      <c r="K17" s="40">
        <f t="shared" si="1"/>
        <v>0</v>
      </c>
      <c r="L17" s="39"/>
      <c r="M17" s="40">
        <f t="shared" si="2"/>
        <v>0</v>
      </c>
      <c r="N17" s="39"/>
      <c r="O17" s="40">
        <f t="shared" si="3"/>
        <v>0</v>
      </c>
      <c r="P17" s="39"/>
    </row>
    <row r="18" spans="1:16" s="33" customFormat="1" x14ac:dyDescent="0.25">
      <c r="A18" s="247"/>
      <c r="B18" s="325"/>
      <c r="C18" s="326"/>
      <c r="D18" s="247"/>
      <c r="E18" s="92"/>
      <c r="F18" s="120"/>
      <c r="G18" s="327"/>
      <c r="H18" s="39"/>
      <c r="I18" s="40"/>
      <c r="J18" s="39"/>
      <c r="K18" s="40"/>
      <c r="L18" s="39"/>
      <c r="M18" s="40"/>
      <c r="N18" s="39"/>
      <c r="O18" s="40"/>
      <c r="P18" s="39"/>
    </row>
    <row r="19" spans="1:16" s="33" customFormat="1" x14ac:dyDescent="0.25">
      <c r="A19" s="247" t="str">
        <f>A8&amp;".4"</f>
        <v>1,1.4</v>
      </c>
      <c r="B19" s="325" t="s">
        <v>21</v>
      </c>
      <c r="C19" s="326" t="s">
        <v>290</v>
      </c>
      <c r="D19" s="247" t="s">
        <v>285</v>
      </c>
      <c r="E19" s="92">
        <v>2</v>
      </c>
      <c r="F19" s="120"/>
      <c r="G19" s="327"/>
      <c r="H19" s="39">
        <v>0</v>
      </c>
      <c r="I19" s="40">
        <f t="shared" si="0"/>
        <v>0</v>
      </c>
      <c r="J19" s="39"/>
      <c r="K19" s="40">
        <f t="shared" si="1"/>
        <v>0</v>
      </c>
      <c r="L19" s="39"/>
      <c r="M19" s="40">
        <f t="shared" si="2"/>
        <v>0</v>
      </c>
      <c r="N19" s="39"/>
      <c r="O19" s="40">
        <f t="shared" si="3"/>
        <v>0</v>
      </c>
      <c r="P19" s="39"/>
    </row>
    <row r="20" spans="1:16" s="33" customFormat="1" x14ac:dyDescent="0.25">
      <c r="A20" s="247"/>
      <c r="B20" s="325"/>
      <c r="C20" s="326"/>
      <c r="D20" s="247"/>
      <c r="E20" s="92"/>
      <c r="F20" s="120"/>
      <c r="G20" s="327"/>
      <c r="H20" s="39"/>
      <c r="I20" s="40"/>
      <c r="J20" s="39"/>
      <c r="K20" s="40"/>
      <c r="L20" s="39"/>
      <c r="M20" s="40"/>
      <c r="N20" s="39"/>
      <c r="O20" s="40"/>
      <c r="P20" s="39"/>
    </row>
    <row r="21" spans="1:16" s="33" customFormat="1" x14ac:dyDescent="0.25">
      <c r="A21" s="247" t="str">
        <f>A8&amp;".5"</f>
        <v>1,1.5</v>
      </c>
      <c r="B21" s="325" t="s">
        <v>22</v>
      </c>
      <c r="C21" s="326" t="s">
        <v>291</v>
      </c>
      <c r="D21" s="247" t="s">
        <v>13</v>
      </c>
      <c r="E21" s="92">
        <v>1</v>
      </c>
      <c r="F21" s="120"/>
      <c r="G21" s="327"/>
      <c r="H21" s="39">
        <v>0</v>
      </c>
      <c r="I21" s="40">
        <f t="shared" si="0"/>
        <v>0</v>
      </c>
      <c r="J21" s="39"/>
      <c r="K21" s="40">
        <f t="shared" si="1"/>
        <v>0</v>
      </c>
      <c r="L21" s="39"/>
      <c r="M21" s="40">
        <f t="shared" si="2"/>
        <v>0</v>
      </c>
      <c r="N21" s="39"/>
      <c r="O21" s="40">
        <f t="shared" si="3"/>
        <v>0</v>
      </c>
      <c r="P21" s="39"/>
    </row>
    <row r="22" spans="1:16" s="33" customFormat="1" x14ac:dyDescent="0.25">
      <c r="A22" s="247"/>
      <c r="B22" s="325"/>
      <c r="C22" s="326"/>
      <c r="D22" s="247"/>
      <c r="E22" s="92"/>
      <c r="F22" s="120"/>
      <c r="G22" s="327"/>
      <c r="H22" s="39"/>
      <c r="I22" s="40"/>
      <c r="J22" s="39"/>
      <c r="K22" s="40"/>
      <c r="L22" s="39"/>
      <c r="M22" s="40"/>
      <c r="N22" s="39"/>
      <c r="O22" s="40"/>
      <c r="P22" s="39"/>
    </row>
    <row r="23" spans="1:16" s="33" customFormat="1" ht="13" x14ac:dyDescent="0.25">
      <c r="A23" s="247">
        <f>A8+0.1</f>
        <v>1.2000000000000002</v>
      </c>
      <c r="B23" s="325">
        <v>8.4</v>
      </c>
      <c r="C23" s="249" t="s">
        <v>23</v>
      </c>
      <c r="D23" s="247"/>
      <c r="E23" s="92"/>
      <c r="F23" s="120"/>
      <c r="G23" s="327"/>
      <c r="H23" s="39"/>
      <c r="I23" s="40"/>
      <c r="J23" s="39"/>
      <c r="K23" s="40"/>
      <c r="L23" s="39"/>
      <c r="M23" s="40"/>
      <c r="N23" s="39"/>
      <c r="O23" s="40"/>
      <c r="P23" s="39"/>
    </row>
    <row r="24" spans="1:16" s="33" customFormat="1" x14ac:dyDescent="0.25">
      <c r="A24" s="247"/>
      <c r="B24" s="325"/>
      <c r="C24" s="326"/>
      <c r="D24" s="247"/>
      <c r="E24" s="92"/>
      <c r="F24" s="120"/>
      <c r="G24" s="327"/>
      <c r="H24" s="39"/>
      <c r="I24" s="40"/>
      <c r="J24" s="39"/>
      <c r="K24" s="40"/>
      <c r="L24" s="39"/>
      <c r="M24" s="40"/>
      <c r="N24" s="39"/>
      <c r="O24" s="40"/>
      <c r="P24" s="39"/>
    </row>
    <row r="25" spans="1:16" s="33" customFormat="1" x14ac:dyDescent="0.25">
      <c r="A25" s="247" t="str">
        <f>A23&amp;".1"</f>
        <v>1,2.1</v>
      </c>
      <c r="B25" s="325" t="s">
        <v>24</v>
      </c>
      <c r="C25" s="326" t="s">
        <v>284</v>
      </c>
      <c r="D25" s="247" t="s">
        <v>399</v>
      </c>
      <c r="E25" s="92">
        <v>5</v>
      </c>
      <c r="F25" s="120"/>
      <c r="G25" s="327"/>
      <c r="H25" s="39">
        <v>0.08</v>
      </c>
      <c r="I25" s="40">
        <f t="shared" si="0"/>
        <v>0</v>
      </c>
      <c r="J25" s="39"/>
      <c r="K25" s="40">
        <f t="shared" si="1"/>
        <v>0</v>
      </c>
      <c r="L25" s="39">
        <v>0.125</v>
      </c>
      <c r="M25" s="40">
        <f t="shared" si="2"/>
        <v>0</v>
      </c>
      <c r="N25" s="39">
        <v>0.04</v>
      </c>
      <c r="O25" s="40">
        <f t="shared" si="3"/>
        <v>0</v>
      </c>
      <c r="P25" s="39">
        <v>0.38</v>
      </c>
    </row>
    <row r="26" spans="1:16" s="33" customFormat="1" x14ac:dyDescent="0.25">
      <c r="A26" s="247"/>
      <c r="B26" s="325"/>
      <c r="C26" s="326"/>
      <c r="D26" s="247"/>
      <c r="E26" s="92"/>
      <c r="F26" s="120"/>
      <c r="G26" s="327"/>
      <c r="H26" s="39"/>
      <c r="I26" s="40"/>
      <c r="J26" s="39"/>
      <c r="K26" s="40"/>
      <c r="L26" s="39"/>
      <c r="M26" s="40"/>
      <c r="N26" s="39"/>
      <c r="O26" s="40"/>
      <c r="P26" s="39"/>
    </row>
    <row r="27" spans="1:16" s="33" customFormat="1" ht="13" x14ac:dyDescent="0.25">
      <c r="A27" s="247"/>
      <c r="B27" s="325" t="s">
        <v>25</v>
      </c>
      <c r="C27" s="249" t="s">
        <v>26</v>
      </c>
      <c r="D27" s="247"/>
      <c r="E27" s="92"/>
      <c r="F27" s="120"/>
      <c r="G27" s="318"/>
      <c r="H27" s="31"/>
      <c r="I27" s="31"/>
      <c r="J27" s="31"/>
      <c r="K27" s="31"/>
      <c r="L27" s="31"/>
      <c r="M27" s="31"/>
      <c r="N27" s="31"/>
      <c r="O27" s="31"/>
      <c r="P27" s="31"/>
    </row>
    <row r="28" spans="1:16" s="33" customFormat="1" x14ac:dyDescent="0.25">
      <c r="A28" s="247"/>
      <c r="B28" s="325"/>
      <c r="C28" s="326"/>
      <c r="D28" s="247"/>
      <c r="E28" s="92"/>
      <c r="F28" s="120"/>
      <c r="G28" s="318"/>
      <c r="H28" s="31"/>
      <c r="I28" s="31"/>
      <c r="J28" s="31"/>
      <c r="K28" s="31"/>
      <c r="L28" s="31"/>
      <c r="M28" s="31"/>
      <c r="N28" s="31"/>
      <c r="O28" s="31"/>
      <c r="P28" s="31"/>
    </row>
    <row r="29" spans="1:16" s="33" customFormat="1" x14ac:dyDescent="0.25">
      <c r="A29" s="247" t="str">
        <f>A23&amp;".2"</f>
        <v>1,2.2</v>
      </c>
      <c r="B29" s="325"/>
      <c r="C29" s="326" t="s">
        <v>27</v>
      </c>
      <c r="D29" s="328" t="s">
        <v>399</v>
      </c>
      <c r="E29" s="92">
        <v>5</v>
      </c>
      <c r="F29" s="120"/>
      <c r="G29" s="327"/>
      <c r="H29" s="39">
        <v>0.08</v>
      </c>
      <c r="I29" s="40">
        <f t="shared" ref="I29:I35" si="4">F29*H29</f>
        <v>0</v>
      </c>
      <c r="J29" s="39"/>
      <c r="K29" s="40">
        <f t="shared" ref="K29:K35" si="5">F29*J29</f>
        <v>0</v>
      </c>
      <c r="L29" s="39">
        <v>0.125</v>
      </c>
      <c r="M29" s="40">
        <f t="shared" ref="M29:M35" si="6">F29*L29</f>
        <v>0</v>
      </c>
      <c r="N29" s="39">
        <v>0.04</v>
      </c>
      <c r="O29" s="40">
        <f t="shared" ref="O29:O35" si="7">N29*F29</f>
        <v>0</v>
      </c>
      <c r="P29" s="39">
        <v>0.38</v>
      </c>
    </row>
    <row r="30" spans="1:16" s="33" customFormat="1" x14ac:dyDescent="0.25">
      <c r="A30" s="247"/>
      <c r="B30" s="325"/>
      <c r="C30" s="326"/>
      <c r="D30" s="247"/>
      <c r="E30" s="92"/>
      <c r="F30" s="120"/>
      <c r="G30" s="327"/>
      <c r="H30" s="39"/>
      <c r="I30" s="40"/>
      <c r="J30" s="39"/>
      <c r="K30" s="40"/>
      <c r="L30" s="39"/>
      <c r="M30" s="40"/>
      <c r="N30" s="39"/>
      <c r="O30" s="40"/>
      <c r="P30" s="39"/>
    </row>
    <row r="31" spans="1:16" s="33" customFormat="1" ht="13" x14ac:dyDescent="0.25">
      <c r="A31" s="247" t="str">
        <f>A23&amp;".3"</f>
        <v>1,2.3</v>
      </c>
      <c r="B31" s="329" t="s">
        <v>14</v>
      </c>
      <c r="C31" s="90" t="s">
        <v>29</v>
      </c>
      <c r="D31" s="328"/>
      <c r="E31" s="92"/>
      <c r="F31" s="120"/>
      <c r="G31" s="327"/>
      <c r="H31" s="39">
        <v>0.08</v>
      </c>
      <c r="I31" s="40">
        <f t="shared" si="4"/>
        <v>0</v>
      </c>
      <c r="J31" s="39"/>
      <c r="K31" s="40">
        <f t="shared" si="5"/>
        <v>0</v>
      </c>
      <c r="L31" s="39">
        <v>0.125</v>
      </c>
      <c r="M31" s="40">
        <f t="shared" si="6"/>
        <v>0</v>
      </c>
      <c r="N31" s="39">
        <v>0.04</v>
      </c>
      <c r="O31" s="40">
        <f t="shared" si="7"/>
        <v>0</v>
      </c>
      <c r="P31" s="39">
        <v>0.38</v>
      </c>
    </row>
    <row r="32" spans="1:16" s="33" customFormat="1" x14ac:dyDescent="0.25">
      <c r="A32" s="247"/>
      <c r="B32" s="329"/>
      <c r="C32" s="329"/>
      <c r="D32" s="247"/>
      <c r="E32" s="92"/>
      <c r="F32" s="120"/>
      <c r="G32" s="327"/>
      <c r="H32" s="39"/>
      <c r="I32" s="40"/>
      <c r="J32" s="39"/>
      <c r="K32" s="40"/>
      <c r="L32" s="39"/>
      <c r="M32" s="40"/>
      <c r="N32" s="39"/>
      <c r="O32" s="40"/>
      <c r="P32" s="39"/>
    </row>
    <row r="33" spans="1:16" s="33" customFormat="1" x14ac:dyDescent="0.25">
      <c r="A33" s="247" t="str">
        <f>A23&amp;".4"</f>
        <v>1,2.4</v>
      </c>
      <c r="B33" s="329" t="s">
        <v>28</v>
      </c>
      <c r="C33" s="326" t="s">
        <v>289</v>
      </c>
      <c r="D33" s="328" t="s">
        <v>399</v>
      </c>
      <c r="E33" s="92">
        <v>5</v>
      </c>
      <c r="F33" s="120"/>
      <c r="G33" s="327"/>
      <c r="H33" s="39">
        <v>0.08</v>
      </c>
      <c r="I33" s="40">
        <f t="shared" si="4"/>
        <v>0</v>
      </c>
      <c r="J33" s="39"/>
      <c r="K33" s="40">
        <f t="shared" si="5"/>
        <v>0</v>
      </c>
      <c r="L33" s="39">
        <v>0.125</v>
      </c>
      <c r="M33" s="40">
        <f t="shared" si="6"/>
        <v>0</v>
      </c>
      <c r="N33" s="39">
        <v>0.04</v>
      </c>
      <c r="O33" s="40">
        <f t="shared" si="7"/>
        <v>0</v>
      </c>
      <c r="P33" s="39">
        <v>0.38</v>
      </c>
    </row>
    <row r="34" spans="1:16" s="33" customFormat="1" x14ac:dyDescent="0.25">
      <c r="A34" s="247"/>
      <c r="B34" s="329"/>
      <c r="C34" s="326"/>
      <c r="D34" s="328"/>
      <c r="E34" s="92"/>
      <c r="F34" s="120"/>
      <c r="G34" s="327"/>
      <c r="H34" s="39"/>
      <c r="I34" s="40"/>
      <c r="J34" s="39"/>
      <c r="K34" s="40"/>
      <c r="L34" s="39"/>
      <c r="M34" s="40"/>
      <c r="N34" s="39"/>
      <c r="O34" s="40"/>
      <c r="P34" s="39"/>
    </row>
    <row r="35" spans="1:16" x14ac:dyDescent="0.25">
      <c r="A35" s="247" t="str">
        <f>A23&amp;".5"</f>
        <v>1,2.5</v>
      </c>
      <c r="B35" s="329" t="s">
        <v>36</v>
      </c>
      <c r="C35" s="326" t="s">
        <v>293</v>
      </c>
      <c r="D35" s="328" t="s">
        <v>399</v>
      </c>
      <c r="E35" s="92">
        <v>5</v>
      </c>
      <c r="F35" s="120"/>
      <c r="G35" s="327"/>
      <c r="H35" s="1">
        <v>0.08</v>
      </c>
      <c r="I35" s="15">
        <f t="shared" si="4"/>
        <v>0</v>
      </c>
      <c r="J35" s="1"/>
      <c r="K35" s="15">
        <f t="shared" si="5"/>
        <v>0</v>
      </c>
      <c r="L35" s="1">
        <v>0.125</v>
      </c>
      <c r="M35" s="15">
        <f t="shared" si="6"/>
        <v>0</v>
      </c>
      <c r="N35" s="1">
        <v>0.04</v>
      </c>
      <c r="O35" s="15">
        <f t="shared" si="7"/>
        <v>0</v>
      </c>
      <c r="P35" s="1">
        <v>0.38</v>
      </c>
    </row>
    <row r="36" spans="1:16" x14ac:dyDescent="0.25">
      <c r="A36" s="247"/>
      <c r="B36" s="329"/>
      <c r="C36" s="326"/>
      <c r="D36" s="328"/>
      <c r="E36" s="92"/>
      <c r="F36" s="120"/>
      <c r="G36" s="327"/>
      <c r="H36" s="1"/>
      <c r="I36" s="15"/>
      <c r="J36" s="1"/>
      <c r="K36" s="15"/>
      <c r="L36" s="1"/>
      <c r="M36" s="15"/>
      <c r="N36" s="1"/>
      <c r="O36" s="15"/>
      <c r="P36" s="1"/>
    </row>
    <row r="37" spans="1:16" x14ac:dyDescent="0.25">
      <c r="A37" s="247"/>
      <c r="B37" s="329"/>
      <c r="C37" s="326"/>
      <c r="D37" s="330"/>
      <c r="E37" s="92"/>
      <c r="F37" s="251"/>
      <c r="G37" s="318"/>
      <c r="H37" s="5"/>
      <c r="I37" s="5"/>
      <c r="J37" s="5"/>
      <c r="K37" s="5"/>
      <c r="L37" s="5"/>
      <c r="M37" s="5"/>
      <c r="N37" s="5"/>
      <c r="O37" s="5"/>
      <c r="P37" s="5"/>
    </row>
    <row r="38" spans="1:16" ht="13" x14ac:dyDescent="0.25">
      <c r="A38" s="247">
        <v>1.3</v>
      </c>
      <c r="B38" s="149"/>
      <c r="C38" s="90" t="s">
        <v>37</v>
      </c>
      <c r="D38" s="247" t="s">
        <v>286</v>
      </c>
      <c r="E38" s="331">
        <v>1</v>
      </c>
      <c r="F38" s="233">
        <v>250000</v>
      </c>
      <c r="G38" s="332">
        <v>250000</v>
      </c>
      <c r="H38" s="5">
        <v>0</v>
      </c>
      <c r="I38" s="15">
        <f>H38*F38</f>
        <v>0</v>
      </c>
      <c r="J38" s="1"/>
      <c r="K38" s="15">
        <f>J38*F38</f>
        <v>0</v>
      </c>
      <c r="L38" s="1"/>
      <c r="M38" s="15">
        <f>L38*F38</f>
        <v>0</v>
      </c>
      <c r="N38" s="1"/>
      <c r="O38" s="15">
        <f>N38*F38</f>
        <v>0</v>
      </c>
      <c r="P38" s="1"/>
    </row>
    <row r="39" spans="1:16" ht="13" x14ac:dyDescent="0.25">
      <c r="A39" s="333"/>
      <c r="B39" s="149"/>
      <c r="C39" s="334"/>
      <c r="D39" s="333"/>
      <c r="E39" s="335"/>
      <c r="F39" s="233"/>
      <c r="G39" s="332"/>
      <c r="H39" s="5"/>
      <c r="I39" s="15"/>
      <c r="J39" s="1"/>
      <c r="K39" s="15"/>
      <c r="L39" s="1"/>
      <c r="M39" s="15"/>
      <c r="N39" s="1"/>
      <c r="O39" s="15"/>
      <c r="P39" s="1"/>
    </row>
    <row r="40" spans="1:16" x14ac:dyDescent="0.25">
      <c r="A40" s="247" t="s">
        <v>287</v>
      </c>
      <c r="B40" s="149"/>
      <c r="C40" s="336" t="s">
        <v>38</v>
      </c>
      <c r="D40" s="333" t="s">
        <v>33</v>
      </c>
      <c r="E40" s="335">
        <v>250000</v>
      </c>
      <c r="F40" s="337"/>
      <c r="G40" s="338"/>
      <c r="H40" s="5"/>
      <c r="I40" s="20">
        <f>F40*I38</f>
        <v>0</v>
      </c>
      <c r="J40" s="5"/>
      <c r="K40" s="20">
        <f>F40*K38</f>
        <v>0</v>
      </c>
      <c r="L40" s="5"/>
      <c r="M40" s="20">
        <f>F40*M38</f>
        <v>0</v>
      </c>
      <c r="N40" s="5"/>
      <c r="O40" s="20">
        <f>F40*O38</f>
        <v>0</v>
      </c>
      <c r="P40" s="5"/>
    </row>
    <row r="41" spans="1:16" ht="13" x14ac:dyDescent="0.25">
      <c r="A41" s="149"/>
      <c r="B41" s="149"/>
      <c r="C41" s="336"/>
      <c r="D41" s="333"/>
      <c r="E41" s="335"/>
      <c r="F41" s="339"/>
      <c r="G41" s="324"/>
      <c r="H41" s="5"/>
      <c r="I41" s="5"/>
      <c r="J41" s="5"/>
      <c r="K41" s="5"/>
      <c r="L41" s="5"/>
      <c r="M41" s="5"/>
      <c r="N41" s="5"/>
      <c r="O41" s="5"/>
      <c r="P41" s="5"/>
    </row>
    <row r="42" spans="1:16" ht="13" x14ac:dyDescent="0.25">
      <c r="A42" s="149"/>
      <c r="B42" s="149"/>
      <c r="C42" s="336"/>
      <c r="D42" s="333"/>
      <c r="E42" s="335"/>
      <c r="F42" s="339"/>
      <c r="G42" s="324"/>
      <c r="H42" s="5"/>
      <c r="I42" s="5"/>
      <c r="J42" s="5"/>
      <c r="K42" s="5"/>
      <c r="L42" s="5"/>
      <c r="M42" s="5"/>
      <c r="N42" s="5"/>
      <c r="O42" s="5"/>
      <c r="P42" s="5"/>
    </row>
    <row r="43" spans="1:16" s="28" customFormat="1" ht="13" x14ac:dyDescent="0.25">
      <c r="A43" s="247">
        <v>1.4</v>
      </c>
      <c r="B43" s="316"/>
      <c r="C43" s="90" t="s">
        <v>35</v>
      </c>
      <c r="D43" s="247" t="s">
        <v>286</v>
      </c>
      <c r="E43" s="331">
        <v>1</v>
      </c>
      <c r="F43" s="233">
        <v>10000</v>
      </c>
      <c r="G43" s="332">
        <v>10000</v>
      </c>
      <c r="H43" s="5">
        <v>0</v>
      </c>
      <c r="I43" s="15">
        <f>H43*F43</f>
        <v>0</v>
      </c>
      <c r="J43" s="1"/>
      <c r="K43" s="15">
        <f>J43*F43</f>
        <v>0</v>
      </c>
      <c r="L43" s="1">
        <v>1</v>
      </c>
      <c r="M43" s="15">
        <f>L43*F43</f>
        <v>10000</v>
      </c>
      <c r="N43" s="1"/>
      <c r="O43" s="15">
        <f>N43*F43</f>
        <v>0</v>
      </c>
      <c r="P43" s="1"/>
    </row>
    <row r="44" spans="1:16" ht="13" x14ac:dyDescent="0.25">
      <c r="A44" s="333"/>
      <c r="B44" s="316"/>
      <c r="C44" s="334"/>
      <c r="D44" s="333"/>
      <c r="E44" s="335"/>
      <c r="F44" s="233"/>
      <c r="G44" s="332"/>
      <c r="H44" s="5"/>
      <c r="I44" s="15"/>
      <c r="J44" s="1"/>
      <c r="K44" s="15"/>
      <c r="L44" s="1"/>
      <c r="M44" s="15"/>
      <c r="N44" s="1"/>
      <c r="O44" s="15"/>
      <c r="P44" s="1"/>
    </row>
    <row r="45" spans="1:16" x14ac:dyDescent="0.25">
      <c r="A45" s="316" t="s">
        <v>288</v>
      </c>
      <c r="B45" s="316"/>
      <c r="C45" s="336" t="s">
        <v>32</v>
      </c>
      <c r="D45" s="333" t="s">
        <v>33</v>
      </c>
      <c r="E45" s="335">
        <v>10000</v>
      </c>
      <c r="F45" s="337"/>
      <c r="G45" s="338"/>
      <c r="H45" s="5"/>
      <c r="I45" s="20">
        <f>F45*I43</f>
        <v>0</v>
      </c>
      <c r="J45" s="5"/>
      <c r="K45" s="20">
        <f>F45*K43</f>
        <v>0</v>
      </c>
      <c r="L45" s="5"/>
      <c r="M45" s="20">
        <f>F45*M43</f>
        <v>0</v>
      </c>
      <c r="N45" s="5"/>
      <c r="O45" s="20">
        <f>F45*O43</f>
        <v>0</v>
      </c>
      <c r="P45" s="5"/>
    </row>
    <row r="46" spans="1:16" ht="13" x14ac:dyDescent="0.25">
      <c r="A46" s="333"/>
      <c r="B46" s="149"/>
      <c r="C46" s="334"/>
      <c r="D46" s="333"/>
      <c r="E46" s="335"/>
      <c r="F46" s="233"/>
      <c r="G46" s="332"/>
      <c r="H46" s="5"/>
      <c r="I46" s="15"/>
      <c r="J46" s="1"/>
      <c r="K46" s="15"/>
      <c r="L46" s="1"/>
      <c r="M46" s="15"/>
      <c r="N46" s="1"/>
      <c r="O46" s="15"/>
      <c r="P46" s="1"/>
    </row>
    <row r="47" spans="1:16" x14ac:dyDescent="0.25">
      <c r="A47" s="149"/>
      <c r="B47" s="149"/>
      <c r="C47" s="336"/>
      <c r="D47" s="333"/>
      <c r="E47" s="335"/>
      <c r="F47" s="337"/>
      <c r="G47" s="338"/>
      <c r="H47" s="5"/>
      <c r="I47" s="20"/>
      <c r="J47" s="5"/>
      <c r="K47" s="20"/>
      <c r="L47" s="5"/>
      <c r="M47" s="20"/>
      <c r="N47" s="5"/>
      <c r="O47" s="20"/>
      <c r="P47" s="5"/>
    </row>
    <row r="48" spans="1:16" x14ac:dyDescent="0.25">
      <c r="A48" s="316">
        <v>1.5</v>
      </c>
      <c r="B48" s="149"/>
      <c r="C48" s="336" t="s">
        <v>400</v>
      </c>
      <c r="D48" s="333" t="s">
        <v>286</v>
      </c>
      <c r="E48" s="335">
        <v>1</v>
      </c>
      <c r="F48" s="339">
        <f>6000*4</f>
        <v>24000</v>
      </c>
      <c r="G48" s="340">
        <f>6000*4</f>
        <v>24000</v>
      </c>
      <c r="H48" s="5"/>
      <c r="I48" s="5"/>
      <c r="J48" s="5"/>
      <c r="K48" s="5"/>
      <c r="L48" s="5"/>
      <c r="M48" s="5"/>
      <c r="N48" s="5"/>
      <c r="O48" s="5"/>
      <c r="P48" s="5"/>
    </row>
    <row r="49" spans="1:16" x14ac:dyDescent="0.25">
      <c r="A49" s="316"/>
      <c r="B49" s="149"/>
      <c r="C49" s="336"/>
      <c r="D49" s="333"/>
      <c r="E49" s="335"/>
      <c r="F49" s="339"/>
      <c r="G49" s="318"/>
      <c r="H49" s="5"/>
      <c r="I49" s="5"/>
      <c r="J49" s="5"/>
      <c r="K49" s="5"/>
      <c r="L49" s="5"/>
      <c r="M49" s="5"/>
      <c r="N49" s="5"/>
      <c r="O49" s="5"/>
      <c r="P49" s="5"/>
    </row>
    <row r="50" spans="1:16" x14ac:dyDescent="0.25">
      <c r="A50" s="149"/>
      <c r="B50" s="149"/>
      <c r="C50" s="336" t="s">
        <v>32</v>
      </c>
      <c r="D50" s="333" t="s">
        <v>33</v>
      </c>
      <c r="E50" s="335">
        <f>G48</f>
        <v>24000</v>
      </c>
      <c r="F50" s="341"/>
      <c r="G50" s="318"/>
      <c r="H50" s="5"/>
      <c r="I50" s="5"/>
      <c r="J50" s="5"/>
      <c r="K50" s="5"/>
      <c r="L50" s="5"/>
      <c r="M50" s="5"/>
      <c r="N50" s="5"/>
      <c r="O50" s="5"/>
      <c r="P50" s="5"/>
    </row>
    <row r="51" spans="1:16" x14ac:dyDescent="0.25">
      <c r="A51" s="342"/>
      <c r="B51" s="343"/>
      <c r="C51" s="344"/>
      <c r="D51" s="342"/>
      <c r="E51" s="345"/>
      <c r="F51" s="346"/>
      <c r="G51" s="347"/>
      <c r="H51" s="5"/>
      <c r="I51" s="5"/>
      <c r="J51" s="5"/>
      <c r="K51" s="5"/>
      <c r="L51" s="5"/>
      <c r="M51" s="5"/>
      <c r="N51" s="21"/>
      <c r="O51" s="21"/>
      <c r="P51" s="21"/>
    </row>
    <row r="52" spans="1:16" s="9" customFormat="1" ht="16.5" customHeight="1" x14ac:dyDescent="0.3">
      <c r="A52" s="7"/>
      <c r="B52" s="7"/>
      <c r="C52" s="8" t="s">
        <v>11</v>
      </c>
      <c r="D52" s="7"/>
      <c r="E52" s="11"/>
      <c r="F52" s="214"/>
      <c r="G52" s="23"/>
      <c r="H52" s="23"/>
      <c r="I52" s="23">
        <f>SUM(I42:I50)</f>
        <v>0</v>
      </c>
      <c r="J52" s="23"/>
      <c r="K52" s="23">
        <f>SUM(K42:K50)</f>
        <v>0</v>
      </c>
      <c r="L52" s="23"/>
      <c r="M52" s="23">
        <f>SUM(M42:M50)</f>
        <v>10000</v>
      </c>
      <c r="N52" s="23"/>
      <c r="O52" s="23">
        <f>SUM(O42:O50)</f>
        <v>0</v>
      </c>
      <c r="P52" s="23">
        <f>SUM(P42:P50)</f>
        <v>0</v>
      </c>
    </row>
  </sheetData>
  <mergeCells count="11">
    <mergeCell ref="J1:K1"/>
    <mergeCell ref="L1:M1"/>
    <mergeCell ref="N1:O1"/>
    <mergeCell ref="A1:A2"/>
    <mergeCell ref="B1:B2"/>
    <mergeCell ref="C1:C2"/>
    <mergeCell ref="D1:D2"/>
    <mergeCell ref="E1:E2"/>
    <mergeCell ref="F1:F2"/>
    <mergeCell ref="H1:I1"/>
    <mergeCell ref="G1:G2"/>
  </mergeCells>
  <printOptions horizontalCentered="1"/>
  <pageMargins left="0.70866141732283472" right="0.70866141732283472" top="0.74803149606299213" bottom="0.74803149606299213" header="0.31496062992125984" footer="0.31496062992125984"/>
  <pageSetup paperSize="9" scale="68" firstPageNumber="37" orientation="landscape" useFirstPageNumber="1" r:id="rId1"/>
  <headerFooter>
    <oddHeader>&amp;LLimpopo Department of Agriculture and Rural Development
&amp;RPreliminary &amp; General
TENDER NO. ACDP 24/15
Sekgale Trading Enterprise</oddHeader>
    <oddFooter>&amp;LContract
Part C2 Pricing Data&amp;C&amp;[Page of C93&amp;R]C2,2
Bill of Quantities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N154"/>
  <sheetViews>
    <sheetView showGridLines="0" view="pageBreakPreview" zoomScaleNormal="90" zoomScaleSheetLayoutView="100" workbookViewId="0">
      <selection activeCell="G152" sqref="G152"/>
    </sheetView>
  </sheetViews>
  <sheetFormatPr defaultColWidth="9.1796875" defaultRowHeight="12.5" x14ac:dyDescent="0.25"/>
  <cols>
    <col min="1" max="1" width="9.1796875" style="74"/>
    <col min="2" max="2" width="9.54296875" style="216" customWidth="1"/>
    <col min="3" max="3" width="62.453125" style="30" customWidth="1"/>
    <col min="4" max="4" width="9.1796875" style="74"/>
    <col min="5" max="5" width="10.26953125" style="75" customWidth="1"/>
    <col min="6" max="6" width="12.54296875" style="284" customWidth="1"/>
    <col min="7" max="7" width="19.26953125" style="6" customWidth="1"/>
    <col min="8" max="8" width="4.81640625" style="3" hidden="1" customWidth="1"/>
    <col min="9" max="9" width="11.54296875" style="22" hidden="1" customWidth="1"/>
    <col min="10" max="10" width="11.7265625" style="3" hidden="1" customWidth="1"/>
    <col min="11" max="11" width="11.54296875" style="22" hidden="1" customWidth="1"/>
    <col min="12" max="12" width="4.81640625" style="3" hidden="1" customWidth="1"/>
    <col min="13" max="13" width="11.54296875" style="3" hidden="1" customWidth="1"/>
    <col min="14" max="14" width="4.81640625" style="3" hidden="1" customWidth="1"/>
    <col min="15" max="15" width="11.54296875" style="3" hidden="1" customWidth="1"/>
    <col min="16" max="253" width="9.1796875" style="3"/>
    <col min="254" max="254" width="12.453125" style="3" bestFit="1" customWidth="1"/>
    <col min="255" max="255" width="57.1796875" style="3" bestFit="1" customWidth="1"/>
    <col min="256" max="256" width="9.1796875" style="3"/>
    <col min="257" max="257" width="10.26953125" style="3" customWidth="1"/>
    <col min="258" max="258" width="12.54296875" style="3" bestFit="1" customWidth="1"/>
    <col min="259" max="259" width="13.1796875" style="3" bestFit="1" customWidth="1"/>
    <col min="260" max="260" width="10" style="3" bestFit="1" customWidth="1"/>
    <col min="261" max="261" width="6" style="3" bestFit="1" customWidth="1"/>
    <col min="262" max="262" width="5.54296875" style="3" bestFit="1" customWidth="1"/>
    <col min="263" max="263" width="6" style="3" bestFit="1" customWidth="1"/>
    <col min="264" max="269" width="0" style="3" hidden="1" customWidth="1"/>
    <col min="270" max="270" width="10" style="3" bestFit="1" customWidth="1"/>
    <col min="271" max="509" width="9.1796875" style="3"/>
    <col min="510" max="510" width="12.453125" style="3" bestFit="1" customWidth="1"/>
    <col min="511" max="511" width="57.1796875" style="3" bestFit="1" customWidth="1"/>
    <col min="512" max="512" width="9.1796875" style="3"/>
    <col min="513" max="513" width="10.26953125" style="3" customWidth="1"/>
    <col min="514" max="514" width="12.54296875" style="3" bestFit="1" customWidth="1"/>
    <col min="515" max="515" width="13.1796875" style="3" bestFit="1" customWidth="1"/>
    <col min="516" max="516" width="10" style="3" bestFit="1" customWidth="1"/>
    <col min="517" max="517" width="6" style="3" bestFit="1" customWidth="1"/>
    <col min="518" max="518" width="5.54296875" style="3" bestFit="1" customWidth="1"/>
    <col min="519" max="519" width="6" style="3" bestFit="1" customWidth="1"/>
    <col min="520" max="525" width="0" style="3" hidden="1" customWidth="1"/>
    <col min="526" max="526" width="10" style="3" bestFit="1" customWidth="1"/>
    <col min="527" max="765" width="9.1796875" style="3"/>
    <col min="766" max="766" width="12.453125" style="3" bestFit="1" customWidth="1"/>
    <col min="767" max="767" width="57.1796875" style="3" bestFit="1" customWidth="1"/>
    <col min="768" max="768" width="9.1796875" style="3"/>
    <col min="769" max="769" width="10.26953125" style="3" customWidth="1"/>
    <col min="770" max="770" width="12.54296875" style="3" bestFit="1" customWidth="1"/>
    <col min="771" max="771" width="13.1796875" style="3" bestFit="1" customWidth="1"/>
    <col min="772" max="772" width="10" style="3" bestFit="1" customWidth="1"/>
    <col min="773" max="773" width="6" style="3" bestFit="1" customWidth="1"/>
    <col min="774" max="774" width="5.54296875" style="3" bestFit="1" customWidth="1"/>
    <col min="775" max="775" width="6" style="3" bestFit="1" customWidth="1"/>
    <col min="776" max="781" width="0" style="3" hidden="1" customWidth="1"/>
    <col min="782" max="782" width="10" style="3" bestFit="1" customWidth="1"/>
    <col min="783" max="1021" width="9.1796875" style="3"/>
    <col min="1022" max="1022" width="12.453125" style="3" bestFit="1" customWidth="1"/>
    <col min="1023" max="1023" width="57.1796875" style="3" bestFit="1" customWidth="1"/>
    <col min="1024" max="1024" width="9.1796875" style="3"/>
    <col min="1025" max="1025" width="10.26953125" style="3" customWidth="1"/>
    <col min="1026" max="1026" width="12.54296875" style="3" bestFit="1" customWidth="1"/>
    <col min="1027" max="1027" width="13.1796875" style="3" bestFit="1" customWidth="1"/>
    <col min="1028" max="1028" width="10" style="3" bestFit="1" customWidth="1"/>
    <col min="1029" max="1029" width="6" style="3" bestFit="1" customWidth="1"/>
    <col min="1030" max="1030" width="5.54296875" style="3" bestFit="1" customWidth="1"/>
    <col min="1031" max="1031" width="6" style="3" bestFit="1" customWidth="1"/>
    <col min="1032" max="1037" width="0" style="3" hidden="1" customWidth="1"/>
    <col min="1038" max="1038" width="10" style="3" bestFit="1" customWidth="1"/>
    <col min="1039" max="1277" width="9.1796875" style="3"/>
    <col min="1278" max="1278" width="12.453125" style="3" bestFit="1" customWidth="1"/>
    <col min="1279" max="1279" width="57.1796875" style="3" bestFit="1" customWidth="1"/>
    <col min="1280" max="1280" width="9.1796875" style="3"/>
    <col min="1281" max="1281" width="10.26953125" style="3" customWidth="1"/>
    <col min="1282" max="1282" width="12.54296875" style="3" bestFit="1" customWidth="1"/>
    <col min="1283" max="1283" width="13.1796875" style="3" bestFit="1" customWidth="1"/>
    <col min="1284" max="1284" width="10" style="3" bestFit="1" customWidth="1"/>
    <col min="1285" max="1285" width="6" style="3" bestFit="1" customWidth="1"/>
    <col min="1286" max="1286" width="5.54296875" style="3" bestFit="1" customWidth="1"/>
    <col min="1287" max="1287" width="6" style="3" bestFit="1" customWidth="1"/>
    <col min="1288" max="1293" width="0" style="3" hidden="1" customWidth="1"/>
    <col min="1294" max="1294" width="10" style="3" bestFit="1" customWidth="1"/>
    <col min="1295" max="1533" width="9.1796875" style="3"/>
    <col min="1534" max="1534" width="12.453125" style="3" bestFit="1" customWidth="1"/>
    <col min="1535" max="1535" width="57.1796875" style="3" bestFit="1" customWidth="1"/>
    <col min="1536" max="1536" width="9.1796875" style="3"/>
    <col min="1537" max="1537" width="10.26953125" style="3" customWidth="1"/>
    <col min="1538" max="1538" width="12.54296875" style="3" bestFit="1" customWidth="1"/>
    <col min="1539" max="1539" width="13.1796875" style="3" bestFit="1" customWidth="1"/>
    <col min="1540" max="1540" width="10" style="3" bestFit="1" customWidth="1"/>
    <col min="1541" max="1541" width="6" style="3" bestFit="1" customWidth="1"/>
    <col min="1542" max="1542" width="5.54296875" style="3" bestFit="1" customWidth="1"/>
    <col min="1543" max="1543" width="6" style="3" bestFit="1" customWidth="1"/>
    <col min="1544" max="1549" width="0" style="3" hidden="1" customWidth="1"/>
    <col min="1550" max="1550" width="10" style="3" bestFit="1" customWidth="1"/>
    <col min="1551" max="1789" width="9.1796875" style="3"/>
    <col min="1790" max="1790" width="12.453125" style="3" bestFit="1" customWidth="1"/>
    <col min="1791" max="1791" width="57.1796875" style="3" bestFit="1" customWidth="1"/>
    <col min="1792" max="1792" width="9.1796875" style="3"/>
    <col min="1793" max="1793" width="10.26953125" style="3" customWidth="1"/>
    <col min="1794" max="1794" width="12.54296875" style="3" bestFit="1" customWidth="1"/>
    <col min="1795" max="1795" width="13.1796875" style="3" bestFit="1" customWidth="1"/>
    <col min="1796" max="1796" width="10" style="3" bestFit="1" customWidth="1"/>
    <col min="1797" max="1797" width="6" style="3" bestFit="1" customWidth="1"/>
    <col min="1798" max="1798" width="5.54296875" style="3" bestFit="1" customWidth="1"/>
    <col min="1799" max="1799" width="6" style="3" bestFit="1" customWidth="1"/>
    <col min="1800" max="1805" width="0" style="3" hidden="1" customWidth="1"/>
    <col min="1806" max="1806" width="10" style="3" bestFit="1" customWidth="1"/>
    <col min="1807" max="2045" width="9.1796875" style="3"/>
    <col min="2046" max="2046" width="12.453125" style="3" bestFit="1" customWidth="1"/>
    <col min="2047" max="2047" width="57.1796875" style="3" bestFit="1" customWidth="1"/>
    <col min="2048" max="2048" width="9.1796875" style="3"/>
    <col min="2049" max="2049" width="10.26953125" style="3" customWidth="1"/>
    <col min="2050" max="2050" width="12.54296875" style="3" bestFit="1" customWidth="1"/>
    <col min="2051" max="2051" width="13.1796875" style="3" bestFit="1" customWidth="1"/>
    <col min="2052" max="2052" width="10" style="3" bestFit="1" customWidth="1"/>
    <col min="2053" max="2053" width="6" style="3" bestFit="1" customWidth="1"/>
    <col min="2054" max="2054" width="5.54296875" style="3" bestFit="1" customWidth="1"/>
    <col min="2055" max="2055" width="6" style="3" bestFit="1" customWidth="1"/>
    <col min="2056" max="2061" width="0" style="3" hidden="1" customWidth="1"/>
    <col min="2062" max="2062" width="10" style="3" bestFit="1" customWidth="1"/>
    <col min="2063" max="2301" width="9.1796875" style="3"/>
    <col min="2302" max="2302" width="12.453125" style="3" bestFit="1" customWidth="1"/>
    <col min="2303" max="2303" width="57.1796875" style="3" bestFit="1" customWidth="1"/>
    <col min="2304" max="2304" width="9.1796875" style="3"/>
    <col min="2305" max="2305" width="10.26953125" style="3" customWidth="1"/>
    <col min="2306" max="2306" width="12.54296875" style="3" bestFit="1" customWidth="1"/>
    <col min="2307" max="2307" width="13.1796875" style="3" bestFit="1" customWidth="1"/>
    <col min="2308" max="2308" width="10" style="3" bestFit="1" customWidth="1"/>
    <col min="2309" max="2309" width="6" style="3" bestFit="1" customWidth="1"/>
    <col min="2310" max="2310" width="5.54296875" style="3" bestFit="1" customWidth="1"/>
    <col min="2311" max="2311" width="6" style="3" bestFit="1" customWidth="1"/>
    <col min="2312" max="2317" width="0" style="3" hidden="1" customWidth="1"/>
    <col min="2318" max="2318" width="10" style="3" bestFit="1" customWidth="1"/>
    <col min="2319" max="2557" width="9.1796875" style="3"/>
    <col min="2558" max="2558" width="12.453125" style="3" bestFit="1" customWidth="1"/>
    <col min="2559" max="2559" width="57.1796875" style="3" bestFit="1" customWidth="1"/>
    <col min="2560" max="2560" width="9.1796875" style="3"/>
    <col min="2561" max="2561" width="10.26953125" style="3" customWidth="1"/>
    <col min="2562" max="2562" width="12.54296875" style="3" bestFit="1" customWidth="1"/>
    <col min="2563" max="2563" width="13.1796875" style="3" bestFit="1" customWidth="1"/>
    <col min="2564" max="2564" width="10" style="3" bestFit="1" customWidth="1"/>
    <col min="2565" max="2565" width="6" style="3" bestFit="1" customWidth="1"/>
    <col min="2566" max="2566" width="5.54296875" style="3" bestFit="1" customWidth="1"/>
    <col min="2567" max="2567" width="6" style="3" bestFit="1" customWidth="1"/>
    <col min="2568" max="2573" width="0" style="3" hidden="1" customWidth="1"/>
    <col min="2574" max="2574" width="10" style="3" bestFit="1" customWidth="1"/>
    <col min="2575" max="2813" width="9.1796875" style="3"/>
    <col min="2814" max="2814" width="12.453125" style="3" bestFit="1" customWidth="1"/>
    <col min="2815" max="2815" width="57.1796875" style="3" bestFit="1" customWidth="1"/>
    <col min="2816" max="2816" width="9.1796875" style="3"/>
    <col min="2817" max="2817" width="10.26953125" style="3" customWidth="1"/>
    <col min="2818" max="2818" width="12.54296875" style="3" bestFit="1" customWidth="1"/>
    <col min="2819" max="2819" width="13.1796875" style="3" bestFit="1" customWidth="1"/>
    <col min="2820" max="2820" width="10" style="3" bestFit="1" customWidth="1"/>
    <col min="2821" max="2821" width="6" style="3" bestFit="1" customWidth="1"/>
    <col min="2822" max="2822" width="5.54296875" style="3" bestFit="1" customWidth="1"/>
    <col min="2823" max="2823" width="6" style="3" bestFit="1" customWidth="1"/>
    <col min="2824" max="2829" width="0" style="3" hidden="1" customWidth="1"/>
    <col min="2830" max="2830" width="10" style="3" bestFit="1" customWidth="1"/>
    <col min="2831" max="3069" width="9.1796875" style="3"/>
    <col min="3070" max="3070" width="12.453125" style="3" bestFit="1" customWidth="1"/>
    <col min="3071" max="3071" width="57.1796875" style="3" bestFit="1" customWidth="1"/>
    <col min="3072" max="3072" width="9.1796875" style="3"/>
    <col min="3073" max="3073" width="10.26953125" style="3" customWidth="1"/>
    <col min="3074" max="3074" width="12.54296875" style="3" bestFit="1" customWidth="1"/>
    <col min="3075" max="3075" width="13.1796875" style="3" bestFit="1" customWidth="1"/>
    <col min="3076" max="3076" width="10" style="3" bestFit="1" customWidth="1"/>
    <col min="3077" max="3077" width="6" style="3" bestFit="1" customWidth="1"/>
    <col min="3078" max="3078" width="5.54296875" style="3" bestFit="1" customWidth="1"/>
    <col min="3079" max="3079" width="6" style="3" bestFit="1" customWidth="1"/>
    <col min="3080" max="3085" width="0" style="3" hidden="1" customWidth="1"/>
    <col min="3086" max="3086" width="10" style="3" bestFit="1" customWidth="1"/>
    <col min="3087" max="3325" width="9.1796875" style="3"/>
    <col min="3326" max="3326" width="12.453125" style="3" bestFit="1" customWidth="1"/>
    <col min="3327" max="3327" width="57.1796875" style="3" bestFit="1" customWidth="1"/>
    <col min="3328" max="3328" width="9.1796875" style="3"/>
    <col min="3329" max="3329" width="10.26953125" style="3" customWidth="1"/>
    <col min="3330" max="3330" width="12.54296875" style="3" bestFit="1" customWidth="1"/>
    <col min="3331" max="3331" width="13.1796875" style="3" bestFit="1" customWidth="1"/>
    <col min="3332" max="3332" width="10" style="3" bestFit="1" customWidth="1"/>
    <col min="3333" max="3333" width="6" style="3" bestFit="1" customWidth="1"/>
    <col min="3334" max="3334" width="5.54296875" style="3" bestFit="1" customWidth="1"/>
    <col min="3335" max="3335" width="6" style="3" bestFit="1" customWidth="1"/>
    <col min="3336" max="3341" width="0" style="3" hidden="1" customWidth="1"/>
    <col min="3342" max="3342" width="10" style="3" bestFit="1" customWidth="1"/>
    <col min="3343" max="3581" width="9.1796875" style="3"/>
    <col min="3582" max="3582" width="12.453125" style="3" bestFit="1" customWidth="1"/>
    <col min="3583" max="3583" width="57.1796875" style="3" bestFit="1" customWidth="1"/>
    <col min="3584" max="3584" width="9.1796875" style="3"/>
    <col min="3585" max="3585" width="10.26953125" style="3" customWidth="1"/>
    <col min="3586" max="3586" width="12.54296875" style="3" bestFit="1" customWidth="1"/>
    <col min="3587" max="3587" width="13.1796875" style="3" bestFit="1" customWidth="1"/>
    <col min="3588" max="3588" width="10" style="3" bestFit="1" customWidth="1"/>
    <col min="3589" max="3589" width="6" style="3" bestFit="1" customWidth="1"/>
    <col min="3590" max="3590" width="5.54296875" style="3" bestFit="1" customWidth="1"/>
    <col min="3591" max="3591" width="6" style="3" bestFit="1" customWidth="1"/>
    <col min="3592" max="3597" width="0" style="3" hidden="1" customWidth="1"/>
    <col min="3598" max="3598" width="10" style="3" bestFit="1" customWidth="1"/>
    <col min="3599" max="3837" width="9.1796875" style="3"/>
    <col min="3838" max="3838" width="12.453125" style="3" bestFit="1" customWidth="1"/>
    <col min="3839" max="3839" width="57.1796875" style="3" bestFit="1" customWidth="1"/>
    <col min="3840" max="3840" width="9.1796875" style="3"/>
    <col min="3841" max="3841" width="10.26953125" style="3" customWidth="1"/>
    <col min="3842" max="3842" width="12.54296875" style="3" bestFit="1" customWidth="1"/>
    <col min="3843" max="3843" width="13.1796875" style="3" bestFit="1" customWidth="1"/>
    <col min="3844" max="3844" width="10" style="3" bestFit="1" customWidth="1"/>
    <col min="3845" max="3845" width="6" style="3" bestFit="1" customWidth="1"/>
    <col min="3846" max="3846" width="5.54296875" style="3" bestFit="1" customWidth="1"/>
    <col min="3847" max="3847" width="6" style="3" bestFit="1" customWidth="1"/>
    <col min="3848" max="3853" width="0" style="3" hidden="1" customWidth="1"/>
    <col min="3854" max="3854" width="10" style="3" bestFit="1" customWidth="1"/>
    <col min="3855" max="4093" width="9.1796875" style="3"/>
    <col min="4094" max="4094" width="12.453125" style="3" bestFit="1" customWidth="1"/>
    <col min="4095" max="4095" width="57.1796875" style="3" bestFit="1" customWidth="1"/>
    <col min="4096" max="4096" width="9.1796875" style="3"/>
    <col min="4097" max="4097" width="10.26953125" style="3" customWidth="1"/>
    <col min="4098" max="4098" width="12.54296875" style="3" bestFit="1" customWidth="1"/>
    <col min="4099" max="4099" width="13.1796875" style="3" bestFit="1" customWidth="1"/>
    <col min="4100" max="4100" width="10" style="3" bestFit="1" customWidth="1"/>
    <col min="4101" max="4101" width="6" style="3" bestFit="1" customWidth="1"/>
    <col min="4102" max="4102" width="5.54296875" style="3" bestFit="1" customWidth="1"/>
    <col min="4103" max="4103" width="6" style="3" bestFit="1" customWidth="1"/>
    <col min="4104" max="4109" width="0" style="3" hidden="1" customWidth="1"/>
    <col min="4110" max="4110" width="10" style="3" bestFit="1" customWidth="1"/>
    <col min="4111" max="4349" width="9.1796875" style="3"/>
    <col min="4350" max="4350" width="12.453125" style="3" bestFit="1" customWidth="1"/>
    <col min="4351" max="4351" width="57.1796875" style="3" bestFit="1" customWidth="1"/>
    <col min="4352" max="4352" width="9.1796875" style="3"/>
    <col min="4353" max="4353" width="10.26953125" style="3" customWidth="1"/>
    <col min="4354" max="4354" width="12.54296875" style="3" bestFit="1" customWidth="1"/>
    <col min="4355" max="4355" width="13.1796875" style="3" bestFit="1" customWidth="1"/>
    <col min="4356" max="4356" width="10" style="3" bestFit="1" customWidth="1"/>
    <col min="4357" max="4357" width="6" style="3" bestFit="1" customWidth="1"/>
    <col min="4358" max="4358" width="5.54296875" style="3" bestFit="1" customWidth="1"/>
    <col min="4359" max="4359" width="6" style="3" bestFit="1" customWidth="1"/>
    <col min="4360" max="4365" width="0" style="3" hidden="1" customWidth="1"/>
    <col min="4366" max="4366" width="10" style="3" bestFit="1" customWidth="1"/>
    <col min="4367" max="4605" width="9.1796875" style="3"/>
    <col min="4606" max="4606" width="12.453125" style="3" bestFit="1" customWidth="1"/>
    <col min="4607" max="4607" width="57.1796875" style="3" bestFit="1" customWidth="1"/>
    <col min="4608" max="4608" width="9.1796875" style="3"/>
    <col min="4609" max="4609" width="10.26953125" style="3" customWidth="1"/>
    <col min="4610" max="4610" width="12.54296875" style="3" bestFit="1" customWidth="1"/>
    <col min="4611" max="4611" width="13.1796875" style="3" bestFit="1" customWidth="1"/>
    <col min="4612" max="4612" width="10" style="3" bestFit="1" customWidth="1"/>
    <col min="4613" max="4613" width="6" style="3" bestFit="1" customWidth="1"/>
    <col min="4614" max="4614" width="5.54296875" style="3" bestFit="1" customWidth="1"/>
    <col min="4615" max="4615" width="6" style="3" bestFit="1" customWidth="1"/>
    <col min="4616" max="4621" width="0" style="3" hidden="1" customWidth="1"/>
    <col min="4622" max="4622" width="10" style="3" bestFit="1" customWidth="1"/>
    <col min="4623" max="4861" width="9.1796875" style="3"/>
    <col min="4862" max="4862" width="12.453125" style="3" bestFit="1" customWidth="1"/>
    <col min="4863" max="4863" width="57.1796875" style="3" bestFit="1" customWidth="1"/>
    <col min="4864" max="4864" width="9.1796875" style="3"/>
    <col min="4865" max="4865" width="10.26953125" style="3" customWidth="1"/>
    <col min="4866" max="4866" width="12.54296875" style="3" bestFit="1" customWidth="1"/>
    <col min="4867" max="4867" width="13.1796875" style="3" bestFit="1" customWidth="1"/>
    <col min="4868" max="4868" width="10" style="3" bestFit="1" customWidth="1"/>
    <col min="4869" max="4869" width="6" style="3" bestFit="1" customWidth="1"/>
    <col min="4870" max="4870" width="5.54296875" style="3" bestFit="1" customWidth="1"/>
    <col min="4871" max="4871" width="6" style="3" bestFit="1" customWidth="1"/>
    <col min="4872" max="4877" width="0" style="3" hidden="1" customWidth="1"/>
    <col min="4878" max="4878" width="10" style="3" bestFit="1" customWidth="1"/>
    <col min="4879" max="5117" width="9.1796875" style="3"/>
    <col min="5118" max="5118" width="12.453125" style="3" bestFit="1" customWidth="1"/>
    <col min="5119" max="5119" width="57.1796875" style="3" bestFit="1" customWidth="1"/>
    <col min="5120" max="5120" width="9.1796875" style="3"/>
    <col min="5121" max="5121" width="10.26953125" style="3" customWidth="1"/>
    <col min="5122" max="5122" width="12.54296875" style="3" bestFit="1" customWidth="1"/>
    <col min="5123" max="5123" width="13.1796875" style="3" bestFit="1" customWidth="1"/>
    <col min="5124" max="5124" width="10" style="3" bestFit="1" customWidth="1"/>
    <col min="5125" max="5125" width="6" style="3" bestFit="1" customWidth="1"/>
    <col min="5126" max="5126" width="5.54296875" style="3" bestFit="1" customWidth="1"/>
    <col min="5127" max="5127" width="6" style="3" bestFit="1" customWidth="1"/>
    <col min="5128" max="5133" width="0" style="3" hidden="1" customWidth="1"/>
    <col min="5134" max="5134" width="10" style="3" bestFit="1" customWidth="1"/>
    <col min="5135" max="5373" width="9.1796875" style="3"/>
    <col min="5374" max="5374" width="12.453125" style="3" bestFit="1" customWidth="1"/>
    <col min="5375" max="5375" width="57.1796875" style="3" bestFit="1" customWidth="1"/>
    <col min="5376" max="5376" width="9.1796875" style="3"/>
    <col min="5377" max="5377" width="10.26953125" style="3" customWidth="1"/>
    <col min="5378" max="5378" width="12.54296875" style="3" bestFit="1" customWidth="1"/>
    <col min="5379" max="5379" width="13.1796875" style="3" bestFit="1" customWidth="1"/>
    <col min="5380" max="5380" width="10" style="3" bestFit="1" customWidth="1"/>
    <col min="5381" max="5381" width="6" style="3" bestFit="1" customWidth="1"/>
    <col min="5382" max="5382" width="5.54296875" style="3" bestFit="1" customWidth="1"/>
    <col min="5383" max="5383" width="6" style="3" bestFit="1" customWidth="1"/>
    <col min="5384" max="5389" width="0" style="3" hidden="1" customWidth="1"/>
    <col min="5390" max="5390" width="10" style="3" bestFit="1" customWidth="1"/>
    <col min="5391" max="5629" width="9.1796875" style="3"/>
    <col min="5630" max="5630" width="12.453125" style="3" bestFit="1" customWidth="1"/>
    <col min="5631" max="5631" width="57.1796875" style="3" bestFit="1" customWidth="1"/>
    <col min="5632" max="5632" width="9.1796875" style="3"/>
    <col min="5633" max="5633" width="10.26953125" style="3" customWidth="1"/>
    <col min="5634" max="5634" width="12.54296875" style="3" bestFit="1" customWidth="1"/>
    <col min="5635" max="5635" width="13.1796875" style="3" bestFit="1" customWidth="1"/>
    <col min="5636" max="5636" width="10" style="3" bestFit="1" customWidth="1"/>
    <col min="5637" max="5637" width="6" style="3" bestFit="1" customWidth="1"/>
    <col min="5638" max="5638" width="5.54296875" style="3" bestFit="1" customWidth="1"/>
    <col min="5639" max="5639" width="6" style="3" bestFit="1" customWidth="1"/>
    <col min="5640" max="5645" width="0" style="3" hidden="1" customWidth="1"/>
    <col min="5646" max="5646" width="10" style="3" bestFit="1" customWidth="1"/>
    <col min="5647" max="5885" width="9.1796875" style="3"/>
    <col min="5886" max="5886" width="12.453125" style="3" bestFit="1" customWidth="1"/>
    <col min="5887" max="5887" width="57.1796875" style="3" bestFit="1" customWidth="1"/>
    <col min="5888" max="5888" width="9.1796875" style="3"/>
    <col min="5889" max="5889" width="10.26953125" style="3" customWidth="1"/>
    <col min="5890" max="5890" width="12.54296875" style="3" bestFit="1" customWidth="1"/>
    <col min="5891" max="5891" width="13.1796875" style="3" bestFit="1" customWidth="1"/>
    <col min="5892" max="5892" width="10" style="3" bestFit="1" customWidth="1"/>
    <col min="5893" max="5893" width="6" style="3" bestFit="1" customWidth="1"/>
    <col min="5894" max="5894" width="5.54296875" style="3" bestFit="1" customWidth="1"/>
    <col min="5895" max="5895" width="6" style="3" bestFit="1" customWidth="1"/>
    <col min="5896" max="5901" width="0" style="3" hidden="1" customWidth="1"/>
    <col min="5902" max="5902" width="10" style="3" bestFit="1" customWidth="1"/>
    <col min="5903" max="6141" width="9.1796875" style="3"/>
    <col min="6142" max="6142" width="12.453125" style="3" bestFit="1" customWidth="1"/>
    <col min="6143" max="6143" width="57.1796875" style="3" bestFit="1" customWidth="1"/>
    <col min="6144" max="6144" width="9.1796875" style="3"/>
    <col min="6145" max="6145" width="10.26953125" style="3" customWidth="1"/>
    <col min="6146" max="6146" width="12.54296875" style="3" bestFit="1" customWidth="1"/>
    <col min="6147" max="6147" width="13.1796875" style="3" bestFit="1" customWidth="1"/>
    <col min="6148" max="6148" width="10" style="3" bestFit="1" customWidth="1"/>
    <col min="6149" max="6149" width="6" style="3" bestFit="1" customWidth="1"/>
    <col min="6150" max="6150" width="5.54296875" style="3" bestFit="1" customWidth="1"/>
    <col min="6151" max="6151" width="6" style="3" bestFit="1" customWidth="1"/>
    <col min="6152" max="6157" width="0" style="3" hidden="1" customWidth="1"/>
    <col min="6158" max="6158" width="10" style="3" bestFit="1" customWidth="1"/>
    <col min="6159" max="6397" width="9.1796875" style="3"/>
    <col min="6398" max="6398" width="12.453125" style="3" bestFit="1" customWidth="1"/>
    <col min="6399" max="6399" width="57.1796875" style="3" bestFit="1" customWidth="1"/>
    <col min="6400" max="6400" width="9.1796875" style="3"/>
    <col min="6401" max="6401" width="10.26953125" style="3" customWidth="1"/>
    <col min="6402" max="6402" width="12.54296875" style="3" bestFit="1" customWidth="1"/>
    <col min="6403" max="6403" width="13.1796875" style="3" bestFit="1" customWidth="1"/>
    <col min="6404" max="6404" width="10" style="3" bestFit="1" customWidth="1"/>
    <col min="6405" max="6405" width="6" style="3" bestFit="1" customWidth="1"/>
    <col min="6406" max="6406" width="5.54296875" style="3" bestFit="1" customWidth="1"/>
    <col min="6407" max="6407" width="6" style="3" bestFit="1" customWidth="1"/>
    <col min="6408" max="6413" width="0" style="3" hidden="1" customWidth="1"/>
    <col min="6414" max="6414" width="10" style="3" bestFit="1" customWidth="1"/>
    <col min="6415" max="6653" width="9.1796875" style="3"/>
    <col min="6654" max="6654" width="12.453125" style="3" bestFit="1" customWidth="1"/>
    <col min="6655" max="6655" width="57.1796875" style="3" bestFit="1" customWidth="1"/>
    <col min="6656" max="6656" width="9.1796875" style="3"/>
    <col min="6657" max="6657" width="10.26953125" style="3" customWidth="1"/>
    <col min="6658" max="6658" width="12.54296875" style="3" bestFit="1" customWidth="1"/>
    <col min="6659" max="6659" width="13.1796875" style="3" bestFit="1" customWidth="1"/>
    <col min="6660" max="6660" width="10" style="3" bestFit="1" customWidth="1"/>
    <col min="6661" max="6661" width="6" style="3" bestFit="1" customWidth="1"/>
    <col min="6662" max="6662" width="5.54296875" style="3" bestFit="1" customWidth="1"/>
    <col min="6663" max="6663" width="6" style="3" bestFit="1" customWidth="1"/>
    <col min="6664" max="6669" width="0" style="3" hidden="1" customWidth="1"/>
    <col min="6670" max="6670" width="10" style="3" bestFit="1" customWidth="1"/>
    <col min="6671" max="6909" width="9.1796875" style="3"/>
    <col min="6910" max="6910" width="12.453125" style="3" bestFit="1" customWidth="1"/>
    <col min="6911" max="6911" width="57.1796875" style="3" bestFit="1" customWidth="1"/>
    <col min="6912" max="6912" width="9.1796875" style="3"/>
    <col min="6913" max="6913" width="10.26953125" style="3" customWidth="1"/>
    <col min="6914" max="6914" width="12.54296875" style="3" bestFit="1" customWidth="1"/>
    <col min="6915" max="6915" width="13.1796875" style="3" bestFit="1" customWidth="1"/>
    <col min="6916" max="6916" width="10" style="3" bestFit="1" customWidth="1"/>
    <col min="6917" max="6917" width="6" style="3" bestFit="1" customWidth="1"/>
    <col min="6918" max="6918" width="5.54296875" style="3" bestFit="1" customWidth="1"/>
    <col min="6919" max="6919" width="6" style="3" bestFit="1" customWidth="1"/>
    <col min="6920" max="6925" width="0" style="3" hidden="1" customWidth="1"/>
    <col min="6926" max="6926" width="10" style="3" bestFit="1" customWidth="1"/>
    <col min="6927" max="7165" width="9.1796875" style="3"/>
    <col min="7166" max="7166" width="12.453125" style="3" bestFit="1" customWidth="1"/>
    <col min="7167" max="7167" width="57.1796875" style="3" bestFit="1" customWidth="1"/>
    <col min="7168" max="7168" width="9.1796875" style="3"/>
    <col min="7169" max="7169" width="10.26953125" style="3" customWidth="1"/>
    <col min="7170" max="7170" width="12.54296875" style="3" bestFit="1" customWidth="1"/>
    <col min="7171" max="7171" width="13.1796875" style="3" bestFit="1" customWidth="1"/>
    <col min="7172" max="7172" width="10" style="3" bestFit="1" customWidth="1"/>
    <col min="7173" max="7173" width="6" style="3" bestFit="1" customWidth="1"/>
    <col min="7174" max="7174" width="5.54296875" style="3" bestFit="1" customWidth="1"/>
    <col min="7175" max="7175" width="6" style="3" bestFit="1" customWidth="1"/>
    <col min="7176" max="7181" width="0" style="3" hidden="1" customWidth="1"/>
    <col min="7182" max="7182" width="10" style="3" bestFit="1" customWidth="1"/>
    <col min="7183" max="7421" width="9.1796875" style="3"/>
    <col min="7422" max="7422" width="12.453125" style="3" bestFit="1" customWidth="1"/>
    <col min="7423" max="7423" width="57.1796875" style="3" bestFit="1" customWidth="1"/>
    <col min="7424" max="7424" width="9.1796875" style="3"/>
    <col min="7425" max="7425" width="10.26953125" style="3" customWidth="1"/>
    <col min="7426" max="7426" width="12.54296875" style="3" bestFit="1" customWidth="1"/>
    <col min="7427" max="7427" width="13.1796875" style="3" bestFit="1" customWidth="1"/>
    <col min="7428" max="7428" width="10" style="3" bestFit="1" customWidth="1"/>
    <col min="7429" max="7429" width="6" style="3" bestFit="1" customWidth="1"/>
    <col min="7430" max="7430" width="5.54296875" style="3" bestFit="1" customWidth="1"/>
    <col min="7431" max="7431" width="6" style="3" bestFit="1" customWidth="1"/>
    <col min="7432" max="7437" width="0" style="3" hidden="1" customWidth="1"/>
    <col min="7438" max="7438" width="10" style="3" bestFit="1" customWidth="1"/>
    <col min="7439" max="7677" width="9.1796875" style="3"/>
    <col min="7678" max="7678" width="12.453125" style="3" bestFit="1" customWidth="1"/>
    <col min="7679" max="7679" width="57.1796875" style="3" bestFit="1" customWidth="1"/>
    <col min="7680" max="7680" width="9.1796875" style="3"/>
    <col min="7681" max="7681" width="10.26953125" style="3" customWidth="1"/>
    <col min="7682" max="7682" width="12.54296875" style="3" bestFit="1" customWidth="1"/>
    <col min="7683" max="7683" width="13.1796875" style="3" bestFit="1" customWidth="1"/>
    <col min="7684" max="7684" width="10" style="3" bestFit="1" customWidth="1"/>
    <col min="7685" max="7685" width="6" style="3" bestFit="1" customWidth="1"/>
    <col min="7686" max="7686" width="5.54296875" style="3" bestFit="1" customWidth="1"/>
    <col min="7687" max="7687" width="6" style="3" bestFit="1" customWidth="1"/>
    <col min="7688" max="7693" width="0" style="3" hidden="1" customWidth="1"/>
    <col min="7694" max="7694" width="10" style="3" bestFit="1" customWidth="1"/>
    <col min="7695" max="7933" width="9.1796875" style="3"/>
    <col min="7934" max="7934" width="12.453125" style="3" bestFit="1" customWidth="1"/>
    <col min="7935" max="7935" width="57.1796875" style="3" bestFit="1" customWidth="1"/>
    <col min="7936" max="7936" width="9.1796875" style="3"/>
    <col min="7937" max="7937" width="10.26953125" style="3" customWidth="1"/>
    <col min="7938" max="7938" width="12.54296875" style="3" bestFit="1" customWidth="1"/>
    <col min="7939" max="7939" width="13.1796875" style="3" bestFit="1" customWidth="1"/>
    <col min="7940" max="7940" width="10" style="3" bestFit="1" customWidth="1"/>
    <col min="7941" max="7941" width="6" style="3" bestFit="1" customWidth="1"/>
    <col min="7942" max="7942" width="5.54296875" style="3" bestFit="1" customWidth="1"/>
    <col min="7943" max="7943" width="6" style="3" bestFit="1" customWidth="1"/>
    <col min="7944" max="7949" width="0" style="3" hidden="1" customWidth="1"/>
    <col min="7950" max="7950" width="10" style="3" bestFit="1" customWidth="1"/>
    <col min="7951" max="8189" width="9.1796875" style="3"/>
    <col min="8190" max="8190" width="12.453125" style="3" bestFit="1" customWidth="1"/>
    <col min="8191" max="8191" width="57.1796875" style="3" bestFit="1" customWidth="1"/>
    <col min="8192" max="8192" width="9.1796875" style="3"/>
    <col min="8193" max="8193" width="10.26953125" style="3" customWidth="1"/>
    <col min="8194" max="8194" width="12.54296875" style="3" bestFit="1" customWidth="1"/>
    <col min="8195" max="8195" width="13.1796875" style="3" bestFit="1" customWidth="1"/>
    <col min="8196" max="8196" width="10" style="3" bestFit="1" customWidth="1"/>
    <col min="8197" max="8197" width="6" style="3" bestFit="1" customWidth="1"/>
    <col min="8198" max="8198" width="5.54296875" style="3" bestFit="1" customWidth="1"/>
    <col min="8199" max="8199" width="6" style="3" bestFit="1" customWidth="1"/>
    <col min="8200" max="8205" width="0" style="3" hidden="1" customWidth="1"/>
    <col min="8206" max="8206" width="10" style="3" bestFit="1" customWidth="1"/>
    <col min="8207" max="8445" width="9.1796875" style="3"/>
    <col min="8446" max="8446" width="12.453125" style="3" bestFit="1" customWidth="1"/>
    <col min="8447" max="8447" width="57.1796875" style="3" bestFit="1" customWidth="1"/>
    <col min="8448" max="8448" width="9.1796875" style="3"/>
    <col min="8449" max="8449" width="10.26953125" style="3" customWidth="1"/>
    <col min="8450" max="8450" width="12.54296875" style="3" bestFit="1" customWidth="1"/>
    <col min="8451" max="8451" width="13.1796875" style="3" bestFit="1" customWidth="1"/>
    <col min="8452" max="8452" width="10" style="3" bestFit="1" customWidth="1"/>
    <col min="8453" max="8453" width="6" style="3" bestFit="1" customWidth="1"/>
    <col min="8454" max="8454" width="5.54296875" style="3" bestFit="1" customWidth="1"/>
    <col min="8455" max="8455" width="6" style="3" bestFit="1" customWidth="1"/>
    <col min="8456" max="8461" width="0" style="3" hidden="1" customWidth="1"/>
    <col min="8462" max="8462" width="10" style="3" bestFit="1" customWidth="1"/>
    <col min="8463" max="8701" width="9.1796875" style="3"/>
    <col min="8702" max="8702" width="12.453125" style="3" bestFit="1" customWidth="1"/>
    <col min="8703" max="8703" width="57.1796875" style="3" bestFit="1" customWidth="1"/>
    <col min="8704" max="8704" width="9.1796875" style="3"/>
    <col min="8705" max="8705" width="10.26953125" style="3" customWidth="1"/>
    <col min="8706" max="8706" width="12.54296875" style="3" bestFit="1" customWidth="1"/>
    <col min="8707" max="8707" width="13.1796875" style="3" bestFit="1" customWidth="1"/>
    <col min="8708" max="8708" width="10" style="3" bestFit="1" customWidth="1"/>
    <col min="8709" max="8709" width="6" style="3" bestFit="1" customWidth="1"/>
    <col min="8710" max="8710" width="5.54296875" style="3" bestFit="1" customWidth="1"/>
    <col min="8711" max="8711" width="6" style="3" bestFit="1" customWidth="1"/>
    <col min="8712" max="8717" width="0" style="3" hidden="1" customWidth="1"/>
    <col min="8718" max="8718" width="10" style="3" bestFit="1" customWidth="1"/>
    <col min="8719" max="8957" width="9.1796875" style="3"/>
    <col min="8958" max="8958" width="12.453125" style="3" bestFit="1" customWidth="1"/>
    <col min="8959" max="8959" width="57.1796875" style="3" bestFit="1" customWidth="1"/>
    <col min="8960" max="8960" width="9.1796875" style="3"/>
    <col min="8961" max="8961" width="10.26953125" style="3" customWidth="1"/>
    <col min="8962" max="8962" width="12.54296875" style="3" bestFit="1" customWidth="1"/>
    <col min="8963" max="8963" width="13.1796875" style="3" bestFit="1" customWidth="1"/>
    <col min="8964" max="8964" width="10" style="3" bestFit="1" customWidth="1"/>
    <col min="8965" max="8965" width="6" style="3" bestFit="1" customWidth="1"/>
    <col min="8966" max="8966" width="5.54296875" style="3" bestFit="1" customWidth="1"/>
    <col min="8967" max="8967" width="6" style="3" bestFit="1" customWidth="1"/>
    <col min="8968" max="8973" width="0" style="3" hidden="1" customWidth="1"/>
    <col min="8974" max="8974" width="10" style="3" bestFit="1" customWidth="1"/>
    <col min="8975" max="9213" width="9.1796875" style="3"/>
    <col min="9214" max="9214" width="12.453125" style="3" bestFit="1" customWidth="1"/>
    <col min="9215" max="9215" width="57.1796875" style="3" bestFit="1" customWidth="1"/>
    <col min="9216" max="9216" width="9.1796875" style="3"/>
    <col min="9217" max="9217" width="10.26953125" style="3" customWidth="1"/>
    <col min="9218" max="9218" width="12.54296875" style="3" bestFit="1" customWidth="1"/>
    <col min="9219" max="9219" width="13.1796875" style="3" bestFit="1" customWidth="1"/>
    <col min="9220" max="9220" width="10" style="3" bestFit="1" customWidth="1"/>
    <col min="9221" max="9221" width="6" style="3" bestFit="1" customWidth="1"/>
    <col min="9222" max="9222" width="5.54296875" style="3" bestFit="1" customWidth="1"/>
    <col min="9223" max="9223" width="6" style="3" bestFit="1" customWidth="1"/>
    <col min="9224" max="9229" width="0" style="3" hidden="1" customWidth="1"/>
    <col min="9230" max="9230" width="10" style="3" bestFit="1" customWidth="1"/>
    <col min="9231" max="9469" width="9.1796875" style="3"/>
    <col min="9470" max="9470" width="12.453125" style="3" bestFit="1" customWidth="1"/>
    <col min="9471" max="9471" width="57.1796875" style="3" bestFit="1" customWidth="1"/>
    <col min="9472" max="9472" width="9.1796875" style="3"/>
    <col min="9473" max="9473" width="10.26953125" style="3" customWidth="1"/>
    <col min="9474" max="9474" width="12.54296875" style="3" bestFit="1" customWidth="1"/>
    <col min="9475" max="9475" width="13.1796875" style="3" bestFit="1" customWidth="1"/>
    <col min="9476" max="9476" width="10" style="3" bestFit="1" customWidth="1"/>
    <col min="9477" max="9477" width="6" style="3" bestFit="1" customWidth="1"/>
    <col min="9478" max="9478" width="5.54296875" style="3" bestFit="1" customWidth="1"/>
    <col min="9479" max="9479" width="6" style="3" bestFit="1" customWidth="1"/>
    <col min="9480" max="9485" width="0" style="3" hidden="1" customWidth="1"/>
    <col min="9486" max="9486" width="10" style="3" bestFit="1" customWidth="1"/>
    <col min="9487" max="9725" width="9.1796875" style="3"/>
    <col min="9726" max="9726" width="12.453125" style="3" bestFit="1" customWidth="1"/>
    <col min="9727" max="9727" width="57.1796875" style="3" bestFit="1" customWidth="1"/>
    <col min="9728" max="9728" width="9.1796875" style="3"/>
    <col min="9729" max="9729" width="10.26953125" style="3" customWidth="1"/>
    <col min="9730" max="9730" width="12.54296875" style="3" bestFit="1" customWidth="1"/>
    <col min="9731" max="9731" width="13.1796875" style="3" bestFit="1" customWidth="1"/>
    <col min="9732" max="9732" width="10" style="3" bestFit="1" customWidth="1"/>
    <col min="9733" max="9733" width="6" style="3" bestFit="1" customWidth="1"/>
    <col min="9734" max="9734" width="5.54296875" style="3" bestFit="1" customWidth="1"/>
    <col min="9735" max="9735" width="6" style="3" bestFit="1" customWidth="1"/>
    <col min="9736" max="9741" width="0" style="3" hidden="1" customWidth="1"/>
    <col min="9742" max="9742" width="10" style="3" bestFit="1" customWidth="1"/>
    <col min="9743" max="9981" width="9.1796875" style="3"/>
    <col min="9982" max="9982" width="12.453125" style="3" bestFit="1" customWidth="1"/>
    <col min="9983" max="9983" width="57.1796875" style="3" bestFit="1" customWidth="1"/>
    <col min="9984" max="9984" width="9.1796875" style="3"/>
    <col min="9985" max="9985" width="10.26953125" style="3" customWidth="1"/>
    <col min="9986" max="9986" width="12.54296875" style="3" bestFit="1" customWidth="1"/>
    <col min="9987" max="9987" width="13.1796875" style="3" bestFit="1" customWidth="1"/>
    <col min="9988" max="9988" width="10" style="3" bestFit="1" customWidth="1"/>
    <col min="9989" max="9989" width="6" style="3" bestFit="1" customWidth="1"/>
    <col min="9990" max="9990" width="5.54296875" style="3" bestFit="1" customWidth="1"/>
    <col min="9991" max="9991" width="6" style="3" bestFit="1" customWidth="1"/>
    <col min="9992" max="9997" width="0" style="3" hidden="1" customWidth="1"/>
    <col min="9998" max="9998" width="10" style="3" bestFit="1" customWidth="1"/>
    <col min="9999" max="10237" width="9.1796875" style="3"/>
    <col min="10238" max="10238" width="12.453125" style="3" bestFit="1" customWidth="1"/>
    <col min="10239" max="10239" width="57.1796875" style="3" bestFit="1" customWidth="1"/>
    <col min="10240" max="10240" width="9.1796875" style="3"/>
    <col min="10241" max="10241" width="10.26953125" style="3" customWidth="1"/>
    <col min="10242" max="10242" width="12.54296875" style="3" bestFit="1" customWidth="1"/>
    <col min="10243" max="10243" width="13.1796875" style="3" bestFit="1" customWidth="1"/>
    <col min="10244" max="10244" width="10" style="3" bestFit="1" customWidth="1"/>
    <col min="10245" max="10245" width="6" style="3" bestFit="1" customWidth="1"/>
    <col min="10246" max="10246" width="5.54296875" style="3" bestFit="1" customWidth="1"/>
    <col min="10247" max="10247" width="6" style="3" bestFit="1" customWidth="1"/>
    <col min="10248" max="10253" width="0" style="3" hidden="1" customWidth="1"/>
    <col min="10254" max="10254" width="10" style="3" bestFit="1" customWidth="1"/>
    <col min="10255" max="10493" width="9.1796875" style="3"/>
    <col min="10494" max="10494" width="12.453125" style="3" bestFit="1" customWidth="1"/>
    <col min="10495" max="10495" width="57.1796875" style="3" bestFit="1" customWidth="1"/>
    <col min="10496" max="10496" width="9.1796875" style="3"/>
    <col min="10497" max="10497" width="10.26953125" style="3" customWidth="1"/>
    <col min="10498" max="10498" width="12.54296875" style="3" bestFit="1" customWidth="1"/>
    <col min="10499" max="10499" width="13.1796875" style="3" bestFit="1" customWidth="1"/>
    <col min="10500" max="10500" width="10" style="3" bestFit="1" customWidth="1"/>
    <col min="10501" max="10501" width="6" style="3" bestFit="1" customWidth="1"/>
    <col min="10502" max="10502" width="5.54296875" style="3" bestFit="1" customWidth="1"/>
    <col min="10503" max="10503" width="6" style="3" bestFit="1" customWidth="1"/>
    <col min="10504" max="10509" width="0" style="3" hidden="1" customWidth="1"/>
    <col min="10510" max="10510" width="10" style="3" bestFit="1" customWidth="1"/>
    <col min="10511" max="10749" width="9.1796875" style="3"/>
    <col min="10750" max="10750" width="12.453125" style="3" bestFit="1" customWidth="1"/>
    <col min="10751" max="10751" width="57.1796875" style="3" bestFit="1" customWidth="1"/>
    <col min="10752" max="10752" width="9.1796875" style="3"/>
    <col min="10753" max="10753" width="10.26953125" style="3" customWidth="1"/>
    <col min="10754" max="10754" width="12.54296875" style="3" bestFit="1" customWidth="1"/>
    <col min="10755" max="10755" width="13.1796875" style="3" bestFit="1" customWidth="1"/>
    <col min="10756" max="10756" width="10" style="3" bestFit="1" customWidth="1"/>
    <col min="10757" max="10757" width="6" style="3" bestFit="1" customWidth="1"/>
    <col min="10758" max="10758" width="5.54296875" style="3" bestFit="1" customWidth="1"/>
    <col min="10759" max="10759" width="6" style="3" bestFit="1" customWidth="1"/>
    <col min="10760" max="10765" width="0" style="3" hidden="1" customWidth="1"/>
    <col min="10766" max="10766" width="10" style="3" bestFit="1" customWidth="1"/>
    <col min="10767" max="11005" width="9.1796875" style="3"/>
    <col min="11006" max="11006" width="12.453125" style="3" bestFit="1" customWidth="1"/>
    <col min="11007" max="11007" width="57.1796875" style="3" bestFit="1" customWidth="1"/>
    <col min="11008" max="11008" width="9.1796875" style="3"/>
    <col min="11009" max="11009" width="10.26953125" style="3" customWidth="1"/>
    <col min="11010" max="11010" width="12.54296875" style="3" bestFit="1" customWidth="1"/>
    <col min="11011" max="11011" width="13.1796875" style="3" bestFit="1" customWidth="1"/>
    <col min="11012" max="11012" width="10" style="3" bestFit="1" customWidth="1"/>
    <col min="11013" max="11013" width="6" style="3" bestFit="1" customWidth="1"/>
    <col min="11014" max="11014" width="5.54296875" style="3" bestFit="1" customWidth="1"/>
    <col min="11015" max="11015" width="6" style="3" bestFit="1" customWidth="1"/>
    <col min="11016" max="11021" width="0" style="3" hidden="1" customWidth="1"/>
    <col min="11022" max="11022" width="10" style="3" bestFit="1" customWidth="1"/>
    <col min="11023" max="11261" width="9.1796875" style="3"/>
    <col min="11262" max="11262" width="12.453125" style="3" bestFit="1" customWidth="1"/>
    <col min="11263" max="11263" width="57.1796875" style="3" bestFit="1" customWidth="1"/>
    <col min="11264" max="11264" width="9.1796875" style="3"/>
    <col min="11265" max="11265" width="10.26953125" style="3" customWidth="1"/>
    <col min="11266" max="11266" width="12.54296875" style="3" bestFit="1" customWidth="1"/>
    <col min="11267" max="11267" width="13.1796875" style="3" bestFit="1" customWidth="1"/>
    <col min="11268" max="11268" width="10" style="3" bestFit="1" customWidth="1"/>
    <col min="11269" max="11269" width="6" style="3" bestFit="1" customWidth="1"/>
    <col min="11270" max="11270" width="5.54296875" style="3" bestFit="1" customWidth="1"/>
    <col min="11271" max="11271" width="6" style="3" bestFit="1" customWidth="1"/>
    <col min="11272" max="11277" width="0" style="3" hidden="1" customWidth="1"/>
    <col min="11278" max="11278" width="10" style="3" bestFit="1" customWidth="1"/>
    <col min="11279" max="11517" width="9.1796875" style="3"/>
    <col min="11518" max="11518" width="12.453125" style="3" bestFit="1" customWidth="1"/>
    <col min="11519" max="11519" width="57.1796875" style="3" bestFit="1" customWidth="1"/>
    <col min="11520" max="11520" width="9.1796875" style="3"/>
    <col min="11521" max="11521" width="10.26953125" style="3" customWidth="1"/>
    <col min="11522" max="11522" width="12.54296875" style="3" bestFit="1" customWidth="1"/>
    <col min="11523" max="11523" width="13.1796875" style="3" bestFit="1" customWidth="1"/>
    <col min="11524" max="11524" width="10" style="3" bestFit="1" customWidth="1"/>
    <col min="11525" max="11525" width="6" style="3" bestFit="1" customWidth="1"/>
    <col min="11526" max="11526" width="5.54296875" style="3" bestFit="1" customWidth="1"/>
    <col min="11527" max="11527" width="6" style="3" bestFit="1" customWidth="1"/>
    <col min="11528" max="11533" width="0" style="3" hidden="1" customWidth="1"/>
    <col min="11534" max="11534" width="10" style="3" bestFit="1" customWidth="1"/>
    <col min="11535" max="11773" width="9.1796875" style="3"/>
    <col min="11774" max="11774" width="12.453125" style="3" bestFit="1" customWidth="1"/>
    <col min="11775" max="11775" width="57.1796875" style="3" bestFit="1" customWidth="1"/>
    <col min="11776" max="11776" width="9.1796875" style="3"/>
    <col min="11777" max="11777" width="10.26953125" style="3" customWidth="1"/>
    <col min="11778" max="11778" width="12.54296875" style="3" bestFit="1" customWidth="1"/>
    <col min="11779" max="11779" width="13.1796875" style="3" bestFit="1" customWidth="1"/>
    <col min="11780" max="11780" width="10" style="3" bestFit="1" customWidth="1"/>
    <col min="11781" max="11781" width="6" style="3" bestFit="1" customWidth="1"/>
    <col min="11782" max="11782" width="5.54296875" style="3" bestFit="1" customWidth="1"/>
    <col min="11783" max="11783" width="6" style="3" bestFit="1" customWidth="1"/>
    <col min="11784" max="11789" width="0" style="3" hidden="1" customWidth="1"/>
    <col min="11790" max="11790" width="10" style="3" bestFit="1" customWidth="1"/>
    <col min="11791" max="12029" width="9.1796875" style="3"/>
    <col min="12030" max="12030" width="12.453125" style="3" bestFit="1" customWidth="1"/>
    <col min="12031" max="12031" width="57.1796875" style="3" bestFit="1" customWidth="1"/>
    <col min="12032" max="12032" width="9.1796875" style="3"/>
    <col min="12033" max="12033" width="10.26953125" style="3" customWidth="1"/>
    <col min="12034" max="12034" width="12.54296875" style="3" bestFit="1" customWidth="1"/>
    <col min="12035" max="12035" width="13.1796875" style="3" bestFit="1" customWidth="1"/>
    <col min="12036" max="12036" width="10" style="3" bestFit="1" customWidth="1"/>
    <col min="12037" max="12037" width="6" style="3" bestFit="1" customWidth="1"/>
    <col min="12038" max="12038" width="5.54296875" style="3" bestFit="1" customWidth="1"/>
    <col min="12039" max="12039" width="6" style="3" bestFit="1" customWidth="1"/>
    <col min="12040" max="12045" width="0" style="3" hidden="1" customWidth="1"/>
    <col min="12046" max="12046" width="10" style="3" bestFit="1" customWidth="1"/>
    <col min="12047" max="12285" width="9.1796875" style="3"/>
    <col min="12286" max="12286" width="12.453125" style="3" bestFit="1" customWidth="1"/>
    <col min="12287" max="12287" width="57.1796875" style="3" bestFit="1" customWidth="1"/>
    <col min="12288" max="12288" width="9.1796875" style="3"/>
    <col min="12289" max="12289" width="10.26953125" style="3" customWidth="1"/>
    <col min="12290" max="12290" width="12.54296875" style="3" bestFit="1" customWidth="1"/>
    <col min="12291" max="12291" width="13.1796875" style="3" bestFit="1" customWidth="1"/>
    <col min="12292" max="12292" width="10" style="3" bestFit="1" customWidth="1"/>
    <col min="12293" max="12293" width="6" style="3" bestFit="1" customWidth="1"/>
    <col min="12294" max="12294" width="5.54296875" style="3" bestFit="1" customWidth="1"/>
    <col min="12295" max="12295" width="6" style="3" bestFit="1" customWidth="1"/>
    <col min="12296" max="12301" width="0" style="3" hidden="1" customWidth="1"/>
    <col min="12302" max="12302" width="10" style="3" bestFit="1" customWidth="1"/>
    <col min="12303" max="12541" width="9.1796875" style="3"/>
    <col min="12542" max="12542" width="12.453125" style="3" bestFit="1" customWidth="1"/>
    <col min="12543" max="12543" width="57.1796875" style="3" bestFit="1" customWidth="1"/>
    <col min="12544" max="12544" width="9.1796875" style="3"/>
    <col min="12545" max="12545" width="10.26953125" style="3" customWidth="1"/>
    <col min="12546" max="12546" width="12.54296875" style="3" bestFit="1" customWidth="1"/>
    <col min="12547" max="12547" width="13.1796875" style="3" bestFit="1" customWidth="1"/>
    <col min="12548" max="12548" width="10" style="3" bestFit="1" customWidth="1"/>
    <col min="12549" max="12549" width="6" style="3" bestFit="1" customWidth="1"/>
    <col min="12550" max="12550" width="5.54296875" style="3" bestFit="1" customWidth="1"/>
    <col min="12551" max="12551" width="6" style="3" bestFit="1" customWidth="1"/>
    <col min="12552" max="12557" width="0" style="3" hidden="1" customWidth="1"/>
    <col min="12558" max="12558" width="10" style="3" bestFit="1" customWidth="1"/>
    <col min="12559" max="12797" width="9.1796875" style="3"/>
    <col min="12798" max="12798" width="12.453125" style="3" bestFit="1" customWidth="1"/>
    <col min="12799" max="12799" width="57.1796875" style="3" bestFit="1" customWidth="1"/>
    <col min="12800" max="12800" width="9.1796875" style="3"/>
    <col min="12801" max="12801" width="10.26953125" style="3" customWidth="1"/>
    <col min="12802" max="12802" width="12.54296875" style="3" bestFit="1" customWidth="1"/>
    <col min="12803" max="12803" width="13.1796875" style="3" bestFit="1" customWidth="1"/>
    <col min="12804" max="12804" width="10" style="3" bestFit="1" customWidth="1"/>
    <col min="12805" max="12805" width="6" style="3" bestFit="1" customWidth="1"/>
    <col min="12806" max="12806" width="5.54296875" style="3" bestFit="1" customWidth="1"/>
    <col min="12807" max="12807" width="6" style="3" bestFit="1" customWidth="1"/>
    <col min="12808" max="12813" width="0" style="3" hidden="1" customWidth="1"/>
    <col min="12814" max="12814" width="10" style="3" bestFit="1" customWidth="1"/>
    <col min="12815" max="13053" width="9.1796875" style="3"/>
    <col min="13054" max="13054" width="12.453125" style="3" bestFit="1" customWidth="1"/>
    <col min="13055" max="13055" width="57.1796875" style="3" bestFit="1" customWidth="1"/>
    <col min="13056" max="13056" width="9.1796875" style="3"/>
    <col min="13057" max="13057" width="10.26953125" style="3" customWidth="1"/>
    <col min="13058" max="13058" width="12.54296875" style="3" bestFit="1" customWidth="1"/>
    <col min="13059" max="13059" width="13.1796875" style="3" bestFit="1" customWidth="1"/>
    <col min="13060" max="13060" width="10" style="3" bestFit="1" customWidth="1"/>
    <col min="13061" max="13061" width="6" style="3" bestFit="1" customWidth="1"/>
    <col min="13062" max="13062" width="5.54296875" style="3" bestFit="1" customWidth="1"/>
    <col min="13063" max="13063" width="6" style="3" bestFit="1" customWidth="1"/>
    <col min="13064" max="13069" width="0" style="3" hidden="1" customWidth="1"/>
    <col min="13070" max="13070" width="10" style="3" bestFit="1" customWidth="1"/>
    <col min="13071" max="13309" width="9.1796875" style="3"/>
    <col min="13310" max="13310" width="12.453125" style="3" bestFit="1" customWidth="1"/>
    <col min="13311" max="13311" width="57.1796875" style="3" bestFit="1" customWidth="1"/>
    <col min="13312" max="13312" width="9.1796875" style="3"/>
    <col min="13313" max="13313" width="10.26953125" style="3" customWidth="1"/>
    <col min="13314" max="13314" width="12.54296875" style="3" bestFit="1" customWidth="1"/>
    <col min="13315" max="13315" width="13.1796875" style="3" bestFit="1" customWidth="1"/>
    <col min="13316" max="13316" width="10" style="3" bestFit="1" customWidth="1"/>
    <col min="13317" max="13317" width="6" style="3" bestFit="1" customWidth="1"/>
    <col min="13318" max="13318" width="5.54296875" style="3" bestFit="1" customWidth="1"/>
    <col min="13319" max="13319" width="6" style="3" bestFit="1" customWidth="1"/>
    <col min="13320" max="13325" width="0" style="3" hidden="1" customWidth="1"/>
    <col min="13326" max="13326" width="10" style="3" bestFit="1" customWidth="1"/>
    <col min="13327" max="13565" width="9.1796875" style="3"/>
    <col min="13566" max="13566" width="12.453125" style="3" bestFit="1" customWidth="1"/>
    <col min="13567" max="13567" width="57.1796875" style="3" bestFit="1" customWidth="1"/>
    <col min="13568" max="13568" width="9.1796875" style="3"/>
    <col min="13569" max="13569" width="10.26953125" style="3" customWidth="1"/>
    <col min="13570" max="13570" width="12.54296875" style="3" bestFit="1" customWidth="1"/>
    <col min="13571" max="13571" width="13.1796875" style="3" bestFit="1" customWidth="1"/>
    <col min="13572" max="13572" width="10" style="3" bestFit="1" customWidth="1"/>
    <col min="13573" max="13573" width="6" style="3" bestFit="1" customWidth="1"/>
    <col min="13574" max="13574" width="5.54296875" style="3" bestFit="1" customWidth="1"/>
    <col min="13575" max="13575" width="6" style="3" bestFit="1" customWidth="1"/>
    <col min="13576" max="13581" width="0" style="3" hidden="1" customWidth="1"/>
    <col min="13582" max="13582" width="10" style="3" bestFit="1" customWidth="1"/>
    <col min="13583" max="13821" width="9.1796875" style="3"/>
    <col min="13822" max="13822" width="12.453125" style="3" bestFit="1" customWidth="1"/>
    <col min="13823" max="13823" width="57.1796875" style="3" bestFit="1" customWidth="1"/>
    <col min="13824" max="13824" width="9.1796875" style="3"/>
    <col min="13825" max="13825" width="10.26953125" style="3" customWidth="1"/>
    <col min="13826" max="13826" width="12.54296875" style="3" bestFit="1" customWidth="1"/>
    <col min="13827" max="13827" width="13.1796875" style="3" bestFit="1" customWidth="1"/>
    <col min="13828" max="13828" width="10" style="3" bestFit="1" customWidth="1"/>
    <col min="13829" max="13829" width="6" style="3" bestFit="1" customWidth="1"/>
    <col min="13830" max="13830" width="5.54296875" style="3" bestFit="1" customWidth="1"/>
    <col min="13831" max="13831" width="6" style="3" bestFit="1" customWidth="1"/>
    <col min="13832" max="13837" width="0" style="3" hidden="1" customWidth="1"/>
    <col min="13838" max="13838" width="10" style="3" bestFit="1" customWidth="1"/>
    <col min="13839" max="14077" width="9.1796875" style="3"/>
    <col min="14078" max="14078" width="12.453125" style="3" bestFit="1" customWidth="1"/>
    <col min="14079" max="14079" width="57.1796875" style="3" bestFit="1" customWidth="1"/>
    <col min="14080" max="14080" width="9.1796875" style="3"/>
    <col min="14081" max="14081" width="10.26953125" style="3" customWidth="1"/>
    <col min="14082" max="14082" width="12.54296875" style="3" bestFit="1" customWidth="1"/>
    <col min="14083" max="14083" width="13.1796875" style="3" bestFit="1" customWidth="1"/>
    <col min="14084" max="14084" width="10" style="3" bestFit="1" customWidth="1"/>
    <col min="14085" max="14085" width="6" style="3" bestFit="1" customWidth="1"/>
    <col min="14086" max="14086" width="5.54296875" style="3" bestFit="1" customWidth="1"/>
    <col min="14087" max="14087" width="6" style="3" bestFit="1" customWidth="1"/>
    <col min="14088" max="14093" width="0" style="3" hidden="1" customWidth="1"/>
    <col min="14094" max="14094" width="10" style="3" bestFit="1" customWidth="1"/>
    <col min="14095" max="14333" width="9.1796875" style="3"/>
    <col min="14334" max="14334" width="12.453125" style="3" bestFit="1" customWidth="1"/>
    <col min="14335" max="14335" width="57.1796875" style="3" bestFit="1" customWidth="1"/>
    <col min="14336" max="14336" width="9.1796875" style="3"/>
    <col min="14337" max="14337" width="10.26953125" style="3" customWidth="1"/>
    <col min="14338" max="14338" width="12.54296875" style="3" bestFit="1" customWidth="1"/>
    <col min="14339" max="14339" width="13.1796875" style="3" bestFit="1" customWidth="1"/>
    <col min="14340" max="14340" width="10" style="3" bestFit="1" customWidth="1"/>
    <col min="14341" max="14341" width="6" style="3" bestFit="1" customWidth="1"/>
    <col min="14342" max="14342" width="5.54296875" style="3" bestFit="1" customWidth="1"/>
    <col min="14343" max="14343" width="6" style="3" bestFit="1" customWidth="1"/>
    <col min="14344" max="14349" width="0" style="3" hidden="1" customWidth="1"/>
    <col min="14350" max="14350" width="10" style="3" bestFit="1" customWidth="1"/>
    <col min="14351" max="14589" width="9.1796875" style="3"/>
    <col min="14590" max="14590" width="12.453125" style="3" bestFit="1" customWidth="1"/>
    <col min="14591" max="14591" width="57.1796875" style="3" bestFit="1" customWidth="1"/>
    <col min="14592" max="14592" width="9.1796875" style="3"/>
    <col min="14593" max="14593" width="10.26953125" style="3" customWidth="1"/>
    <col min="14594" max="14594" width="12.54296875" style="3" bestFit="1" customWidth="1"/>
    <col min="14595" max="14595" width="13.1796875" style="3" bestFit="1" customWidth="1"/>
    <col min="14596" max="14596" width="10" style="3" bestFit="1" customWidth="1"/>
    <col min="14597" max="14597" width="6" style="3" bestFit="1" customWidth="1"/>
    <col min="14598" max="14598" width="5.54296875" style="3" bestFit="1" customWidth="1"/>
    <col min="14599" max="14599" width="6" style="3" bestFit="1" customWidth="1"/>
    <col min="14600" max="14605" width="0" style="3" hidden="1" customWidth="1"/>
    <col min="14606" max="14606" width="10" style="3" bestFit="1" customWidth="1"/>
    <col min="14607" max="14845" width="9.1796875" style="3"/>
    <col min="14846" max="14846" width="12.453125" style="3" bestFit="1" customWidth="1"/>
    <col min="14847" max="14847" width="57.1796875" style="3" bestFit="1" customWidth="1"/>
    <col min="14848" max="14848" width="9.1796875" style="3"/>
    <col min="14849" max="14849" width="10.26953125" style="3" customWidth="1"/>
    <col min="14850" max="14850" width="12.54296875" style="3" bestFit="1" customWidth="1"/>
    <col min="14851" max="14851" width="13.1796875" style="3" bestFit="1" customWidth="1"/>
    <col min="14852" max="14852" width="10" style="3" bestFit="1" customWidth="1"/>
    <col min="14853" max="14853" width="6" style="3" bestFit="1" customWidth="1"/>
    <col min="14854" max="14854" width="5.54296875" style="3" bestFit="1" customWidth="1"/>
    <col min="14855" max="14855" width="6" style="3" bestFit="1" customWidth="1"/>
    <col min="14856" max="14861" width="0" style="3" hidden="1" customWidth="1"/>
    <col min="14862" max="14862" width="10" style="3" bestFit="1" customWidth="1"/>
    <col min="14863" max="15101" width="9.1796875" style="3"/>
    <col min="15102" max="15102" width="12.453125" style="3" bestFit="1" customWidth="1"/>
    <col min="15103" max="15103" width="57.1796875" style="3" bestFit="1" customWidth="1"/>
    <col min="15104" max="15104" width="9.1796875" style="3"/>
    <col min="15105" max="15105" width="10.26953125" style="3" customWidth="1"/>
    <col min="15106" max="15106" width="12.54296875" style="3" bestFit="1" customWidth="1"/>
    <col min="15107" max="15107" width="13.1796875" style="3" bestFit="1" customWidth="1"/>
    <col min="15108" max="15108" width="10" style="3" bestFit="1" customWidth="1"/>
    <col min="15109" max="15109" width="6" style="3" bestFit="1" customWidth="1"/>
    <col min="15110" max="15110" width="5.54296875" style="3" bestFit="1" customWidth="1"/>
    <col min="15111" max="15111" width="6" style="3" bestFit="1" customWidth="1"/>
    <col min="15112" max="15117" width="0" style="3" hidden="1" customWidth="1"/>
    <col min="15118" max="15118" width="10" style="3" bestFit="1" customWidth="1"/>
    <col min="15119" max="15357" width="9.1796875" style="3"/>
    <col min="15358" max="15358" width="12.453125" style="3" bestFit="1" customWidth="1"/>
    <col min="15359" max="15359" width="57.1796875" style="3" bestFit="1" customWidth="1"/>
    <col min="15360" max="15360" width="9.1796875" style="3"/>
    <col min="15361" max="15361" width="10.26953125" style="3" customWidth="1"/>
    <col min="15362" max="15362" width="12.54296875" style="3" bestFit="1" customWidth="1"/>
    <col min="15363" max="15363" width="13.1796875" style="3" bestFit="1" customWidth="1"/>
    <col min="15364" max="15364" width="10" style="3" bestFit="1" customWidth="1"/>
    <col min="15365" max="15365" width="6" style="3" bestFit="1" customWidth="1"/>
    <col min="15366" max="15366" width="5.54296875" style="3" bestFit="1" customWidth="1"/>
    <col min="15367" max="15367" width="6" style="3" bestFit="1" customWidth="1"/>
    <col min="15368" max="15373" width="0" style="3" hidden="1" customWidth="1"/>
    <col min="15374" max="15374" width="10" style="3" bestFit="1" customWidth="1"/>
    <col min="15375" max="15613" width="9.1796875" style="3"/>
    <col min="15614" max="15614" width="12.453125" style="3" bestFit="1" customWidth="1"/>
    <col min="15615" max="15615" width="57.1796875" style="3" bestFit="1" customWidth="1"/>
    <col min="15616" max="15616" width="9.1796875" style="3"/>
    <col min="15617" max="15617" width="10.26953125" style="3" customWidth="1"/>
    <col min="15618" max="15618" width="12.54296875" style="3" bestFit="1" customWidth="1"/>
    <col min="15619" max="15619" width="13.1796875" style="3" bestFit="1" customWidth="1"/>
    <col min="15620" max="15620" width="10" style="3" bestFit="1" customWidth="1"/>
    <col min="15621" max="15621" width="6" style="3" bestFit="1" customWidth="1"/>
    <col min="15622" max="15622" width="5.54296875" style="3" bestFit="1" customWidth="1"/>
    <col min="15623" max="15623" width="6" style="3" bestFit="1" customWidth="1"/>
    <col min="15624" max="15629" width="0" style="3" hidden="1" customWidth="1"/>
    <col min="15630" max="15630" width="10" style="3" bestFit="1" customWidth="1"/>
    <col min="15631" max="15869" width="9.1796875" style="3"/>
    <col min="15870" max="15870" width="12.453125" style="3" bestFit="1" customWidth="1"/>
    <col min="15871" max="15871" width="57.1796875" style="3" bestFit="1" customWidth="1"/>
    <col min="15872" max="15872" width="9.1796875" style="3"/>
    <col min="15873" max="15873" width="10.26953125" style="3" customWidth="1"/>
    <col min="15874" max="15874" width="12.54296875" style="3" bestFit="1" customWidth="1"/>
    <col min="15875" max="15875" width="13.1796875" style="3" bestFit="1" customWidth="1"/>
    <col min="15876" max="15876" width="10" style="3" bestFit="1" customWidth="1"/>
    <col min="15877" max="15877" width="6" style="3" bestFit="1" customWidth="1"/>
    <col min="15878" max="15878" width="5.54296875" style="3" bestFit="1" customWidth="1"/>
    <col min="15879" max="15879" width="6" style="3" bestFit="1" customWidth="1"/>
    <col min="15880" max="15885" width="0" style="3" hidden="1" customWidth="1"/>
    <col min="15886" max="15886" width="10" style="3" bestFit="1" customWidth="1"/>
    <col min="15887" max="16125" width="9.1796875" style="3"/>
    <col min="16126" max="16126" width="12.453125" style="3" bestFit="1" customWidth="1"/>
    <col min="16127" max="16127" width="57.1796875" style="3" bestFit="1" customWidth="1"/>
    <col min="16128" max="16128" width="9.1796875" style="3"/>
    <col min="16129" max="16129" width="10.26953125" style="3" customWidth="1"/>
    <col min="16130" max="16130" width="12.54296875" style="3" bestFit="1" customWidth="1"/>
    <col min="16131" max="16131" width="13.1796875" style="3" bestFit="1" customWidth="1"/>
    <col min="16132" max="16132" width="10" style="3" bestFit="1" customWidth="1"/>
    <col min="16133" max="16133" width="6" style="3" bestFit="1" customWidth="1"/>
    <col min="16134" max="16134" width="5.54296875" style="3" bestFit="1" customWidth="1"/>
    <col min="16135" max="16135" width="6" style="3" bestFit="1" customWidth="1"/>
    <col min="16136" max="16141" width="0" style="3" hidden="1" customWidth="1"/>
    <col min="16142" max="16142" width="10" style="3" bestFit="1" customWidth="1"/>
    <col min="16143" max="16384" width="9.1796875" style="3"/>
  </cols>
  <sheetData>
    <row r="1" spans="1:15" ht="27" thickTop="1" thickBot="1" x14ac:dyDescent="0.35">
      <c r="A1" s="513" t="s">
        <v>0</v>
      </c>
      <c r="B1" s="514" t="s">
        <v>48</v>
      </c>
      <c r="C1" s="514" t="s">
        <v>2</v>
      </c>
      <c r="D1" s="515" t="s">
        <v>3</v>
      </c>
      <c r="E1" s="516" t="s">
        <v>4</v>
      </c>
      <c r="F1" s="517" t="s">
        <v>7</v>
      </c>
      <c r="G1" s="518" t="s">
        <v>6</v>
      </c>
      <c r="H1" s="618" t="s">
        <v>41</v>
      </c>
      <c r="I1" s="619"/>
      <c r="J1" s="619" t="s">
        <v>42</v>
      </c>
      <c r="K1" s="619"/>
      <c r="L1" s="619" t="s">
        <v>43</v>
      </c>
      <c r="M1" s="619"/>
      <c r="N1" s="619" t="s">
        <v>44</v>
      </c>
      <c r="O1" s="619"/>
    </row>
    <row r="2" spans="1:15" ht="13.5" thickTop="1" x14ac:dyDescent="0.3">
      <c r="A2" s="523">
        <v>2</v>
      </c>
      <c r="B2" s="524"/>
      <c r="C2" s="525" t="s">
        <v>92</v>
      </c>
      <c r="D2" s="526"/>
      <c r="E2" s="527"/>
      <c r="F2" s="528"/>
      <c r="G2" s="529"/>
      <c r="H2" s="512" t="s">
        <v>46</v>
      </c>
      <c r="I2" s="24" t="s">
        <v>47</v>
      </c>
      <c r="J2" s="25" t="s">
        <v>46</v>
      </c>
      <c r="K2" s="24" t="s">
        <v>47</v>
      </c>
      <c r="L2" s="25" t="s">
        <v>46</v>
      </c>
      <c r="M2" s="25" t="s">
        <v>47</v>
      </c>
      <c r="N2" s="25" t="s">
        <v>46</v>
      </c>
      <c r="O2" s="25" t="s">
        <v>47</v>
      </c>
    </row>
    <row r="3" spans="1:15" ht="13" x14ac:dyDescent="0.3">
      <c r="A3" s="530"/>
      <c r="B3" s="228"/>
      <c r="C3" s="229"/>
      <c r="D3" s="262"/>
      <c r="E3" s="263"/>
      <c r="F3" s="264"/>
      <c r="G3" s="531"/>
      <c r="H3" s="519"/>
      <c r="I3" s="20"/>
      <c r="J3" s="5"/>
      <c r="K3" s="20"/>
      <c r="L3" s="5"/>
      <c r="M3" s="20"/>
      <c r="N3" s="5"/>
      <c r="O3" s="20"/>
    </row>
    <row r="4" spans="1:15" ht="26" x14ac:dyDescent="0.3">
      <c r="A4" s="532">
        <v>2.1</v>
      </c>
      <c r="B4" s="231" t="s">
        <v>50</v>
      </c>
      <c r="C4" s="232" t="s">
        <v>51</v>
      </c>
      <c r="D4" s="247"/>
      <c r="E4" s="92"/>
      <c r="F4" s="251"/>
      <c r="G4" s="533"/>
      <c r="H4" s="519"/>
      <c r="I4" s="20"/>
      <c r="J4" s="5"/>
      <c r="K4" s="20"/>
      <c r="L4" s="5"/>
      <c r="M4" s="20"/>
      <c r="N4" s="5"/>
      <c r="O4" s="20"/>
    </row>
    <row r="5" spans="1:15" x14ac:dyDescent="0.25">
      <c r="A5" s="534"/>
      <c r="B5" s="234"/>
      <c r="C5" s="235"/>
      <c r="D5" s="247"/>
      <c r="E5" s="92"/>
      <c r="F5" s="251"/>
      <c r="G5" s="533"/>
      <c r="H5" s="519"/>
      <c r="I5" s="20"/>
      <c r="J5" s="5"/>
      <c r="K5" s="20"/>
      <c r="L5" s="5"/>
      <c r="M5" s="20"/>
      <c r="N5" s="5"/>
      <c r="O5" s="20"/>
    </row>
    <row r="6" spans="1:15" ht="25" x14ac:dyDescent="0.25">
      <c r="A6" s="534" t="s">
        <v>261</v>
      </c>
      <c r="B6" s="234" t="s">
        <v>12</v>
      </c>
      <c r="C6" s="236" t="s">
        <v>401</v>
      </c>
      <c r="D6" s="250" t="s">
        <v>8</v>
      </c>
      <c r="E6" s="92">
        <f>((25+4)*(9+4))</f>
        <v>377</v>
      </c>
      <c r="F6" s="251"/>
      <c r="G6" s="535"/>
      <c r="H6" s="519"/>
      <c r="I6" s="20">
        <f>F6*H6</f>
        <v>0</v>
      </c>
      <c r="J6" s="5"/>
      <c r="K6" s="20">
        <f>F6*J6</f>
        <v>0</v>
      </c>
      <c r="L6" s="5">
        <v>800</v>
      </c>
      <c r="M6" s="20">
        <f>F6*L6</f>
        <v>0</v>
      </c>
      <c r="N6" s="5"/>
      <c r="O6" s="20">
        <f>F6*N6</f>
        <v>0</v>
      </c>
    </row>
    <row r="7" spans="1:15" x14ac:dyDescent="0.25">
      <c r="A7" s="534"/>
      <c r="B7" s="234"/>
      <c r="C7" s="236"/>
      <c r="D7" s="250"/>
      <c r="E7" s="92"/>
      <c r="F7" s="251"/>
      <c r="G7" s="535"/>
      <c r="H7" s="519"/>
      <c r="I7" s="20"/>
      <c r="J7" s="5"/>
      <c r="K7" s="20"/>
      <c r="L7" s="5"/>
      <c r="M7" s="20"/>
      <c r="N7" s="5"/>
      <c r="O7" s="20"/>
    </row>
    <row r="8" spans="1:15" ht="26" x14ac:dyDescent="0.3">
      <c r="A8" s="532">
        <v>2.2000000000000002</v>
      </c>
      <c r="B8" s="231" t="s">
        <v>53</v>
      </c>
      <c r="C8" s="237" t="s">
        <v>54</v>
      </c>
      <c r="D8" s="250"/>
      <c r="E8" s="92"/>
      <c r="F8" s="251"/>
      <c r="G8" s="535"/>
      <c r="H8" s="519"/>
      <c r="I8" s="20"/>
      <c r="J8" s="5"/>
      <c r="K8" s="20"/>
      <c r="L8" s="5"/>
      <c r="M8" s="20"/>
      <c r="N8" s="5"/>
      <c r="O8" s="20"/>
    </row>
    <row r="9" spans="1:15" x14ac:dyDescent="0.25">
      <c r="A9" s="534"/>
      <c r="B9" s="234"/>
      <c r="C9" s="236"/>
      <c r="D9" s="250"/>
      <c r="E9" s="92"/>
      <c r="F9" s="251"/>
      <c r="G9" s="535"/>
      <c r="H9" s="519"/>
      <c r="I9" s="20"/>
      <c r="J9" s="5"/>
      <c r="K9" s="20"/>
      <c r="L9" s="5"/>
      <c r="M9" s="20"/>
      <c r="N9" s="5"/>
      <c r="O9" s="20"/>
    </row>
    <row r="10" spans="1:15" x14ac:dyDescent="0.25">
      <c r="A10" s="534" t="s">
        <v>262</v>
      </c>
      <c r="B10" s="234" t="s">
        <v>12</v>
      </c>
      <c r="C10" s="236" t="s">
        <v>55</v>
      </c>
      <c r="D10" s="250" t="s">
        <v>9</v>
      </c>
      <c r="E10" s="92">
        <f>0.15*9*25</f>
        <v>33.75</v>
      </c>
      <c r="F10" s="251"/>
      <c r="G10" s="535"/>
      <c r="H10" s="519"/>
      <c r="I10" s="20">
        <f>F10*H10</f>
        <v>0</v>
      </c>
      <c r="J10" s="5"/>
      <c r="K10" s="20">
        <f>F10*J10</f>
        <v>0</v>
      </c>
      <c r="L10" s="5">
        <v>800</v>
      </c>
      <c r="M10" s="20">
        <f>F10*L10</f>
        <v>0</v>
      </c>
      <c r="N10" s="5"/>
      <c r="O10" s="20">
        <f>F10*N10</f>
        <v>0</v>
      </c>
    </row>
    <row r="11" spans="1:15" x14ac:dyDescent="0.25">
      <c r="A11" s="534"/>
      <c r="B11" s="234"/>
      <c r="C11" s="236"/>
      <c r="D11" s="250"/>
      <c r="E11" s="92"/>
      <c r="F11" s="251"/>
      <c r="G11" s="535"/>
      <c r="H11" s="519"/>
      <c r="I11" s="20"/>
      <c r="J11" s="5"/>
      <c r="K11" s="20"/>
      <c r="L11" s="5"/>
      <c r="M11" s="20"/>
      <c r="N11" s="5"/>
      <c r="O11" s="20"/>
    </row>
    <row r="12" spans="1:15" ht="13" x14ac:dyDescent="0.3">
      <c r="A12" s="532">
        <v>2.2999999999999998</v>
      </c>
      <c r="B12" s="234" t="s">
        <v>5</v>
      </c>
      <c r="C12" s="237" t="s">
        <v>56</v>
      </c>
      <c r="D12" s="250"/>
      <c r="E12" s="92"/>
      <c r="F12" s="251"/>
      <c r="G12" s="535"/>
      <c r="H12" s="519"/>
      <c r="I12" s="20"/>
      <c r="J12" s="5"/>
      <c r="K12" s="20"/>
      <c r="L12" s="5"/>
      <c r="M12" s="20"/>
      <c r="N12" s="5"/>
      <c r="O12" s="20"/>
    </row>
    <row r="13" spans="1:15" x14ac:dyDescent="0.25">
      <c r="A13" s="534"/>
      <c r="B13" s="234"/>
      <c r="C13" s="236"/>
      <c r="D13" s="250"/>
      <c r="E13" s="92"/>
      <c r="F13" s="251"/>
      <c r="G13" s="535"/>
      <c r="H13" s="519"/>
      <c r="I13" s="20"/>
      <c r="J13" s="5"/>
      <c r="K13" s="20"/>
      <c r="L13" s="5"/>
      <c r="M13" s="20"/>
      <c r="N13" s="5"/>
      <c r="O13" s="20"/>
    </row>
    <row r="14" spans="1:15" x14ac:dyDescent="0.25">
      <c r="A14" s="534" t="s">
        <v>263</v>
      </c>
      <c r="B14" s="234"/>
      <c r="C14" s="236" t="s">
        <v>93</v>
      </c>
      <c r="D14" s="250" t="s">
        <v>9</v>
      </c>
      <c r="E14" s="92">
        <f>(68*0.7*0.6)+16*0.45*0.6</f>
        <v>32.879999999999995</v>
      </c>
      <c r="F14" s="251"/>
      <c r="G14" s="535"/>
      <c r="H14" s="519"/>
      <c r="I14" s="20">
        <f>F14*H14</f>
        <v>0</v>
      </c>
      <c r="J14" s="5"/>
      <c r="K14" s="20">
        <f>F14*J14</f>
        <v>0</v>
      </c>
      <c r="L14" s="5">
        <v>35</v>
      </c>
      <c r="M14" s="20">
        <f>F14*L14</f>
        <v>0</v>
      </c>
      <c r="N14" s="5"/>
      <c r="O14" s="20">
        <f>F14*N14</f>
        <v>0</v>
      </c>
    </row>
    <row r="15" spans="1:15" x14ac:dyDescent="0.25">
      <c r="A15" s="534"/>
      <c r="B15" s="234"/>
      <c r="C15" s="236"/>
      <c r="D15" s="250"/>
      <c r="E15" s="92"/>
      <c r="F15" s="251"/>
      <c r="G15" s="535"/>
      <c r="H15" s="519"/>
      <c r="I15" s="20"/>
      <c r="J15" s="5"/>
      <c r="K15" s="20"/>
      <c r="L15" s="5"/>
      <c r="M15" s="20"/>
      <c r="N15" s="5"/>
      <c r="O15" s="20"/>
    </row>
    <row r="16" spans="1:15" x14ac:dyDescent="0.25">
      <c r="A16" s="534" t="s">
        <v>264</v>
      </c>
      <c r="B16" s="234"/>
      <c r="C16" s="236" t="s">
        <v>402</v>
      </c>
      <c r="D16" s="250" t="s">
        <v>9</v>
      </c>
      <c r="E16" s="92">
        <f>0.3*E14</f>
        <v>9.863999999999999</v>
      </c>
      <c r="F16" s="251"/>
      <c r="G16" s="535"/>
      <c r="H16" s="519"/>
      <c r="I16" s="20">
        <f>F16*H16</f>
        <v>0</v>
      </c>
      <c r="J16" s="5"/>
      <c r="K16" s="20">
        <f>F16*J16</f>
        <v>0</v>
      </c>
      <c r="L16" s="5"/>
      <c r="M16" s="20">
        <f>F16*L16</f>
        <v>0</v>
      </c>
      <c r="N16" s="5"/>
      <c r="O16" s="20">
        <f>F16*N16</f>
        <v>0</v>
      </c>
    </row>
    <row r="17" spans="1:15" ht="13" x14ac:dyDescent="0.3">
      <c r="A17" s="532"/>
      <c r="B17" s="231"/>
      <c r="C17" s="237"/>
      <c r="D17" s="250"/>
      <c r="E17" s="92"/>
      <c r="F17" s="251"/>
      <c r="G17" s="535"/>
      <c r="H17" s="519"/>
      <c r="I17" s="20"/>
      <c r="J17" s="5"/>
      <c r="K17" s="20"/>
      <c r="L17" s="5"/>
      <c r="M17" s="20"/>
      <c r="N17" s="5"/>
      <c r="O17" s="20"/>
    </row>
    <row r="18" spans="1:15" ht="25" x14ac:dyDescent="0.25">
      <c r="A18" s="534" t="s">
        <v>265</v>
      </c>
      <c r="B18" s="234"/>
      <c r="C18" s="236" t="s">
        <v>88</v>
      </c>
      <c r="D18" s="250" t="s">
        <v>9</v>
      </c>
      <c r="E18" s="92">
        <f>0.15*E14</f>
        <v>4.9319999999999995</v>
      </c>
      <c r="F18" s="251"/>
      <c r="G18" s="535"/>
      <c r="H18" s="519"/>
      <c r="I18" s="20">
        <f>F18*H18</f>
        <v>0</v>
      </c>
      <c r="J18" s="5"/>
      <c r="K18" s="20">
        <f>F18*J18</f>
        <v>0</v>
      </c>
      <c r="L18" s="5"/>
      <c r="M18" s="20">
        <f>F18*L18</f>
        <v>0</v>
      </c>
      <c r="N18" s="5"/>
      <c r="O18" s="20">
        <f>F18*N18</f>
        <v>0</v>
      </c>
    </row>
    <row r="19" spans="1:15" x14ac:dyDescent="0.25">
      <c r="A19" s="534"/>
      <c r="B19" s="234"/>
      <c r="C19" s="238"/>
      <c r="D19" s="250"/>
      <c r="E19" s="92"/>
      <c r="F19" s="251"/>
      <c r="G19" s="535"/>
      <c r="H19" s="519"/>
      <c r="I19" s="20"/>
      <c r="J19" s="5"/>
      <c r="K19" s="20"/>
      <c r="L19" s="5"/>
      <c r="M19" s="20"/>
      <c r="N19" s="5"/>
      <c r="O19" s="20"/>
    </row>
    <row r="20" spans="1:15" ht="13" x14ac:dyDescent="0.3">
      <c r="A20" s="532">
        <v>2.4</v>
      </c>
      <c r="B20" s="234" t="s">
        <v>22</v>
      </c>
      <c r="C20" s="239" t="s">
        <v>57</v>
      </c>
      <c r="D20" s="247"/>
      <c r="E20" s="92"/>
      <c r="F20" s="251"/>
      <c r="G20" s="535"/>
      <c r="H20" s="519"/>
      <c r="I20" s="20"/>
      <c r="J20" s="5"/>
      <c r="K20" s="20"/>
      <c r="L20" s="5"/>
      <c r="M20" s="20"/>
      <c r="N20" s="5"/>
      <c r="O20" s="20"/>
    </row>
    <row r="21" spans="1:15" x14ac:dyDescent="0.25">
      <c r="A21" s="534"/>
      <c r="B21" s="234"/>
      <c r="C21" s="235"/>
      <c r="D21" s="250"/>
      <c r="E21" s="92"/>
      <c r="F21" s="251"/>
      <c r="G21" s="535"/>
      <c r="H21" s="519"/>
      <c r="I21" s="20">
        <f>F21*H21</f>
        <v>0</v>
      </c>
      <c r="J21" s="5"/>
      <c r="K21" s="20">
        <f>F21*J21</f>
        <v>0</v>
      </c>
      <c r="L21" s="5"/>
      <c r="M21" s="20">
        <f>F21*L21</f>
        <v>0</v>
      </c>
      <c r="N21" s="5"/>
      <c r="O21" s="20">
        <f>F21*N21</f>
        <v>0</v>
      </c>
    </row>
    <row r="22" spans="1:15" ht="25" x14ac:dyDescent="0.25">
      <c r="A22" s="534" t="s">
        <v>266</v>
      </c>
      <c r="B22" s="234"/>
      <c r="C22" s="240" t="s">
        <v>58</v>
      </c>
      <c r="D22" s="250" t="s">
        <v>9</v>
      </c>
      <c r="E22" s="92">
        <f>25*9*0.15</f>
        <v>33.75</v>
      </c>
      <c r="F22" s="251"/>
      <c r="G22" s="535"/>
      <c r="H22" s="519"/>
      <c r="I22" s="20">
        <f>F22*H22</f>
        <v>0</v>
      </c>
      <c r="J22" s="5"/>
      <c r="K22" s="20">
        <f>F22*J22</f>
        <v>0</v>
      </c>
      <c r="L22" s="5"/>
      <c r="M22" s="20">
        <f>F22*L22</f>
        <v>0</v>
      </c>
      <c r="N22" s="5"/>
      <c r="O22" s="20">
        <f>F22*N22</f>
        <v>0</v>
      </c>
    </row>
    <row r="23" spans="1:15" x14ac:dyDescent="0.25">
      <c r="A23" s="534"/>
      <c r="B23" s="234"/>
      <c r="C23" s="240"/>
      <c r="D23" s="250"/>
      <c r="E23" s="92"/>
      <c r="F23" s="251"/>
      <c r="G23" s="535"/>
      <c r="H23" s="519"/>
      <c r="I23" s="20"/>
      <c r="J23" s="5"/>
      <c r="K23" s="20"/>
      <c r="L23" s="5"/>
      <c r="M23" s="20"/>
      <c r="N23" s="5"/>
      <c r="O23" s="20"/>
    </row>
    <row r="24" spans="1:15" ht="25" x14ac:dyDescent="0.25">
      <c r="A24" s="534" t="s">
        <v>267</v>
      </c>
      <c r="B24" s="234"/>
      <c r="C24" s="241" t="s">
        <v>425</v>
      </c>
      <c r="D24" s="247" t="s">
        <v>30</v>
      </c>
      <c r="E24" s="92">
        <v>1</v>
      </c>
      <c r="F24" s="251"/>
      <c r="G24" s="535"/>
      <c r="H24" s="519"/>
      <c r="I24" s="20"/>
      <c r="J24" s="5"/>
      <c r="K24" s="20"/>
      <c r="L24" s="5"/>
      <c r="M24" s="20"/>
      <c r="N24" s="5"/>
      <c r="O24" s="20"/>
    </row>
    <row r="25" spans="1:15" x14ac:dyDescent="0.25">
      <c r="A25" s="534"/>
      <c r="B25" s="234"/>
      <c r="C25" s="235"/>
      <c r="D25" s="265"/>
      <c r="E25" s="92"/>
      <c r="F25" s="251"/>
      <c r="G25" s="535"/>
      <c r="H25" s="519"/>
      <c r="I25" s="20"/>
      <c r="J25" s="5"/>
      <c r="K25" s="20"/>
      <c r="L25" s="5"/>
      <c r="M25" s="20"/>
      <c r="N25" s="5"/>
      <c r="O25" s="20"/>
    </row>
    <row r="26" spans="1:15" ht="13" x14ac:dyDescent="0.3">
      <c r="A26" s="532">
        <v>2.5</v>
      </c>
      <c r="B26" s="234"/>
      <c r="C26" s="242" t="s">
        <v>59</v>
      </c>
      <c r="D26" s="266"/>
      <c r="E26" s="92"/>
      <c r="F26" s="251"/>
      <c r="G26" s="535"/>
      <c r="H26" s="519"/>
      <c r="I26" s="20"/>
      <c r="J26" s="5"/>
      <c r="K26" s="20"/>
      <c r="L26" s="5"/>
      <c r="M26" s="20"/>
      <c r="N26" s="5"/>
      <c r="O26" s="20"/>
    </row>
    <row r="27" spans="1:15" ht="62.5" x14ac:dyDescent="0.25">
      <c r="A27" s="534" t="s">
        <v>268</v>
      </c>
      <c r="B27" s="234"/>
      <c r="C27" s="235" t="s">
        <v>424</v>
      </c>
      <c r="D27" s="247" t="s">
        <v>8</v>
      </c>
      <c r="E27" s="92">
        <f>((9+1.2*2)*(25+1.2*2))</f>
        <v>312.36</v>
      </c>
      <c r="F27" s="251"/>
      <c r="G27" s="535"/>
      <c r="H27" s="519"/>
      <c r="I27" s="20"/>
      <c r="J27" s="5"/>
      <c r="K27" s="20"/>
      <c r="L27" s="5"/>
      <c r="M27" s="20"/>
      <c r="N27" s="5"/>
      <c r="O27" s="20"/>
    </row>
    <row r="28" spans="1:15" ht="29.25" customHeight="1" x14ac:dyDescent="0.25">
      <c r="A28" s="534"/>
      <c r="B28" s="234"/>
      <c r="C28" s="235" t="s">
        <v>60</v>
      </c>
      <c r="D28" s="250" t="s">
        <v>8</v>
      </c>
      <c r="E28" s="92">
        <f>(9*25)</f>
        <v>225</v>
      </c>
      <c r="F28" s="251"/>
      <c r="G28" s="535"/>
      <c r="H28" s="519"/>
      <c r="I28" s="20">
        <f>F28*H28</f>
        <v>0</v>
      </c>
      <c r="J28" s="5"/>
      <c r="K28" s="20">
        <f>F28*J28</f>
        <v>0</v>
      </c>
      <c r="L28" s="5">
        <v>15</v>
      </c>
      <c r="M28" s="20">
        <f>F28*L28</f>
        <v>0</v>
      </c>
      <c r="N28" s="5"/>
      <c r="O28" s="20">
        <f>F28*N28</f>
        <v>0</v>
      </c>
    </row>
    <row r="29" spans="1:15" x14ac:dyDescent="0.25">
      <c r="A29" s="534"/>
      <c r="B29" s="234"/>
      <c r="C29" s="235"/>
      <c r="D29" s="247"/>
      <c r="E29" s="92"/>
      <c r="F29" s="251"/>
      <c r="G29" s="535"/>
      <c r="H29" s="519"/>
      <c r="I29" s="20"/>
      <c r="J29" s="5"/>
      <c r="K29" s="20"/>
      <c r="L29" s="5"/>
      <c r="M29" s="20"/>
      <c r="N29" s="5"/>
      <c r="O29" s="20"/>
    </row>
    <row r="30" spans="1:15" ht="26" x14ac:dyDescent="0.3">
      <c r="A30" s="532">
        <v>2.6</v>
      </c>
      <c r="B30" s="231" t="s">
        <v>61</v>
      </c>
      <c r="C30" s="239" t="s">
        <v>49</v>
      </c>
      <c r="D30" s="250"/>
      <c r="E30" s="92"/>
      <c r="F30" s="251"/>
      <c r="G30" s="535"/>
      <c r="H30" s="519"/>
      <c r="I30" s="20">
        <f>F30*H30</f>
        <v>0</v>
      </c>
      <c r="J30" s="5"/>
      <c r="K30" s="20">
        <f>F30*J30</f>
        <v>0</v>
      </c>
      <c r="L30" s="5"/>
      <c r="M30" s="20">
        <f>F30*L30</f>
        <v>0</v>
      </c>
      <c r="N30" s="5"/>
      <c r="O30" s="20">
        <f>F30*N30</f>
        <v>0</v>
      </c>
    </row>
    <row r="31" spans="1:15" x14ac:dyDescent="0.25">
      <c r="A31" s="534"/>
      <c r="B31" s="234"/>
      <c r="C31" s="235"/>
      <c r="D31" s="247"/>
      <c r="E31" s="92"/>
      <c r="F31" s="251"/>
      <c r="G31" s="535"/>
      <c r="H31" s="519"/>
      <c r="I31" s="20"/>
      <c r="J31" s="5"/>
      <c r="K31" s="20"/>
      <c r="L31" s="5"/>
      <c r="M31" s="20"/>
      <c r="N31" s="5"/>
      <c r="O31" s="20"/>
    </row>
    <row r="32" spans="1:15" ht="13" x14ac:dyDescent="0.3">
      <c r="A32" s="534" t="s">
        <v>269</v>
      </c>
      <c r="B32" s="234"/>
      <c r="C32" s="242" t="s">
        <v>62</v>
      </c>
      <c r="D32" s="247"/>
      <c r="E32" s="92"/>
      <c r="F32" s="251"/>
      <c r="G32" s="535"/>
      <c r="H32" s="519"/>
      <c r="I32" s="20"/>
      <c r="J32" s="5"/>
      <c r="K32" s="20"/>
      <c r="L32" s="5"/>
      <c r="M32" s="20"/>
      <c r="N32" s="5"/>
      <c r="O32" s="20"/>
    </row>
    <row r="33" spans="1:15" ht="13" x14ac:dyDescent="0.3">
      <c r="A33" s="536"/>
      <c r="B33" s="234"/>
      <c r="C33" s="243"/>
      <c r="D33" s="247"/>
      <c r="E33" s="92"/>
      <c r="F33" s="251"/>
      <c r="G33" s="535"/>
      <c r="H33" s="519"/>
      <c r="I33" s="20"/>
      <c r="J33" s="5"/>
      <c r="K33" s="20"/>
      <c r="L33" s="5"/>
      <c r="M33" s="20"/>
      <c r="N33" s="5"/>
      <c r="O33" s="20"/>
    </row>
    <row r="34" spans="1:15" x14ac:dyDescent="0.25">
      <c r="A34" s="536" t="s">
        <v>270</v>
      </c>
      <c r="B34" s="234" t="s">
        <v>15</v>
      </c>
      <c r="C34" s="235" t="s">
        <v>63</v>
      </c>
      <c r="D34" s="250" t="s">
        <v>8</v>
      </c>
      <c r="E34" s="92">
        <f>0.6*0.5*10+(0.1*(0.6*0.5*10))</f>
        <v>3.3</v>
      </c>
      <c r="F34" s="251"/>
      <c r="G34" s="535"/>
      <c r="H34" s="519"/>
      <c r="I34" s="20">
        <f>F34*H34</f>
        <v>0</v>
      </c>
      <c r="J34" s="5"/>
      <c r="K34" s="20">
        <f>F34*J34</f>
        <v>0</v>
      </c>
      <c r="L34" s="5"/>
      <c r="M34" s="20">
        <f>F34*L34</f>
        <v>0</v>
      </c>
      <c r="N34" s="5"/>
      <c r="O34" s="20">
        <f>F34*N34</f>
        <v>0</v>
      </c>
    </row>
    <row r="35" spans="1:15" ht="13" x14ac:dyDescent="0.3">
      <c r="A35" s="536"/>
      <c r="B35" s="234"/>
      <c r="C35" s="243"/>
      <c r="D35" s="247"/>
      <c r="E35" s="92"/>
      <c r="F35" s="251"/>
      <c r="G35" s="535"/>
      <c r="H35" s="519"/>
      <c r="I35" s="20"/>
      <c r="J35" s="5"/>
      <c r="K35" s="20"/>
      <c r="L35" s="5"/>
      <c r="M35" s="20"/>
      <c r="N35" s="5"/>
      <c r="O35" s="20"/>
    </row>
    <row r="36" spans="1:15" s="33" customFormat="1" x14ac:dyDescent="0.25">
      <c r="A36" s="536" t="s">
        <v>410</v>
      </c>
      <c r="B36" s="234" t="s">
        <v>19</v>
      </c>
      <c r="C36" s="235" t="s">
        <v>64</v>
      </c>
      <c r="D36" s="250" t="s">
        <v>8</v>
      </c>
      <c r="E36" s="92">
        <f>9*25</f>
        <v>225</v>
      </c>
      <c r="F36" s="251"/>
      <c r="G36" s="535"/>
      <c r="H36" s="520"/>
      <c r="I36" s="32">
        <f>F36*H36</f>
        <v>0</v>
      </c>
      <c r="J36" s="31"/>
      <c r="K36" s="32">
        <f>F36*J36</f>
        <v>0</v>
      </c>
      <c r="L36" s="31">
        <v>15</v>
      </c>
      <c r="M36" s="32">
        <f>F36*L36</f>
        <v>0</v>
      </c>
      <c r="N36" s="31"/>
      <c r="O36" s="32">
        <f>F36*N36</f>
        <v>0</v>
      </c>
    </row>
    <row r="37" spans="1:15" s="33" customFormat="1" x14ac:dyDescent="0.25">
      <c r="A37" s="536"/>
      <c r="B37" s="234"/>
      <c r="C37" s="235"/>
      <c r="D37" s="250"/>
      <c r="E37" s="92"/>
      <c r="F37" s="251"/>
      <c r="G37" s="535"/>
      <c r="H37" s="520"/>
      <c r="I37" s="32"/>
      <c r="J37" s="31"/>
      <c r="K37" s="32"/>
      <c r="L37" s="31"/>
      <c r="M37" s="32"/>
      <c r="N37" s="31"/>
      <c r="O37" s="32"/>
    </row>
    <row r="38" spans="1:15" x14ac:dyDescent="0.25">
      <c r="A38" s="536" t="s">
        <v>411</v>
      </c>
      <c r="B38" s="234"/>
      <c r="C38" s="244" t="s">
        <v>420</v>
      </c>
      <c r="D38" s="247" t="s">
        <v>409</v>
      </c>
      <c r="E38" s="92">
        <v>1</v>
      </c>
      <c r="F38" s="251"/>
      <c r="G38" s="535"/>
      <c r="H38" s="519"/>
      <c r="I38" s="20"/>
      <c r="J38" s="5"/>
      <c r="K38" s="20"/>
      <c r="L38" s="5"/>
      <c r="M38" s="20"/>
      <c r="N38" s="5"/>
      <c r="O38" s="20"/>
    </row>
    <row r="39" spans="1:15" x14ac:dyDescent="0.25">
      <c r="A39" s="536"/>
      <c r="B39" s="234"/>
      <c r="C39" s="244"/>
      <c r="D39" s="247"/>
      <c r="E39" s="92"/>
      <c r="F39" s="251"/>
      <c r="G39" s="535"/>
      <c r="H39" s="519"/>
      <c r="I39" s="20"/>
      <c r="J39" s="5"/>
      <c r="K39" s="20"/>
      <c r="L39" s="5"/>
      <c r="M39" s="20"/>
      <c r="N39" s="5"/>
      <c r="O39" s="20"/>
    </row>
    <row r="40" spans="1:15" ht="13" x14ac:dyDescent="0.3">
      <c r="A40" s="532">
        <v>2.7</v>
      </c>
      <c r="B40" s="231" t="s">
        <v>14</v>
      </c>
      <c r="C40" s="242" t="s">
        <v>65</v>
      </c>
      <c r="D40" s="267"/>
      <c r="E40" s="92"/>
      <c r="F40" s="251"/>
      <c r="G40" s="535"/>
      <c r="H40" s="519"/>
      <c r="I40" s="20"/>
      <c r="J40" s="5"/>
      <c r="K40" s="20"/>
      <c r="L40" s="5"/>
      <c r="M40" s="20"/>
      <c r="N40" s="5"/>
      <c r="O40" s="20"/>
    </row>
    <row r="41" spans="1:15" ht="13" x14ac:dyDescent="0.25">
      <c r="A41" s="534"/>
      <c r="B41" s="234"/>
      <c r="C41" s="245"/>
      <c r="D41" s="267"/>
      <c r="E41" s="92"/>
      <c r="F41" s="251"/>
      <c r="G41" s="535"/>
      <c r="H41" s="519"/>
      <c r="I41" s="20"/>
      <c r="J41" s="5"/>
      <c r="K41" s="20"/>
      <c r="L41" s="5"/>
      <c r="M41" s="20"/>
      <c r="N41" s="5"/>
      <c r="O41" s="20"/>
    </row>
    <row r="42" spans="1:15" s="33" customFormat="1" x14ac:dyDescent="0.25">
      <c r="A42" s="534" t="s">
        <v>271</v>
      </c>
      <c r="B42" s="234"/>
      <c r="C42" s="235" t="s">
        <v>295</v>
      </c>
      <c r="D42" s="250" t="s">
        <v>9</v>
      </c>
      <c r="E42" s="92">
        <f>2*(1.2*0.75*27.4)+2*(1.2*0.75*11.4)+2*3*0.15</f>
        <v>70.739999999999995</v>
      </c>
      <c r="F42" s="251"/>
      <c r="G42" s="535"/>
      <c r="H42" s="520"/>
      <c r="I42" s="32">
        <f>F42*H42</f>
        <v>0</v>
      </c>
      <c r="J42" s="31"/>
      <c r="K42" s="32">
        <f>F42*J42</f>
        <v>0</v>
      </c>
      <c r="L42" s="31"/>
      <c r="M42" s="32">
        <f>F42*L42</f>
        <v>0</v>
      </c>
      <c r="N42" s="31"/>
      <c r="O42" s="32">
        <f>F42*N42</f>
        <v>0</v>
      </c>
    </row>
    <row r="43" spans="1:15" x14ac:dyDescent="0.25">
      <c r="A43" s="534"/>
      <c r="B43" s="234"/>
      <c r="C43" s="235"/>
      <c r="D43" s="250"/>
      <c r="E43" s="92"/>
      <c r="F43" s="251"/>
      <c r="G43" s="535"/>
      <c r="H43" s="519"/>
      <c r="I43" s="20"/>
      <c r="J43" s="5"/>
      <c r="K43" s="20"/>
      <c r="L43" s="5"/>
      <c r="M43" s="20"/>
      <c r="N43" s="5"/>
      <c r="O43" s="20"/>
    </row>
    <row r="44" spans="1:15" s="33" customFormat="1" ht="24.75" customHeight="1" x14ac:dyDescent="0.25">
      <c r="A44" s="534" t="s">
        <v>272</v>
      </c>
      <c r="B44" s="234"/>
      <c r="C44" s="235" t="s">
        <v>94</v>
      </c>
      <c r="D44" s="250" t="s">
        <v>9</v>
      </c>
      <c r="E44" s="92">
        <f>0.6*0.6*0.6*10+25*9*0.15</f>
        <v>35.909999999999997</v>
      </c>
      <c r="F44" s="251"/>
      <c r="G44" s="535"/>
      <c r="H44" s="520"/>
      <c r="I44" s="32">
        <f>F44*H44</f>
        <v>0</v>
      </c>
      <c r="J44" s="31"/>
      <c r="K44" s="32">
        <f>F44*J44</f>
        <v>0</v>
      </c>
      <c r="L44" s="31"/>
      <c r="M44" s="32">
        <f>F44*L44</f>
        <v>0</v>
      </c>
      <c r="N44" s="31"/>
      <c r="O44" s="32">
        <f>F44*N44</f>
        <v>0</v>
      </c>
    </row>
    <row r="45" spans="1:15" x14ac:dyDescent="0.25">
      <c r="A45" s="534"/>
      <c r="B45" s="234"/>
      <c r="C45" s="246"/>
      <c r="D45" s="250"/>
      <c r="E45" s="92"/>
      <c r="F45" s="251"/>
      <c r="G45" s="535"/>
      <c r="H45" s="519"/>
      <c r="I45" s="20"/>
      <c r="J45" s="5"/>
      <c r="K45" s="20"/>
      <c r="L45" s="5"/>
      <c r="M45" s="20"/>
      <c r="N45" s="5"/>
      <c r="O45" s="20"/>
    </row>
    <row r="46" spans="1:15" ht="13" x14ac:dyDescent="0.3">
      <c r="A46" s="532">
        <v>2.8</v>
      </c>
      <c r="B46" s="231" t="s">
        <v>66</v>
      </c>
      <c r="C46" s="242" t="s">
        <v>67</v>
      </c>
      <c r="D46" s="250"/>
      <c r="E46" s="92"/>
      <c r="F46" s="251"/>
      <c r="G46" s="535"/>
      <c r="H46" s="519"/>
      <c r="I46" s="20"/>
      <c r="J46" s="5"/>
      <c r="K46" s="20"/>
      <c r="L46" s="5"/>
      <c r="M46" s="20"/>
      <c r="N46" s="5"/>
      <c r="O46" s="20"/>
    </row>
    <row r="47" spans="1:15" x14ac:dyDescent="0.25">
      <c r="A47" s="534"/>
      <c r="B47" s="234"/>
      <c r="C47" s="235"/>
      <c r="D47" s="250"/>
      <c r="E47" s="92"/>
      <c r="F47" s="251"/>
      <c r="G47" s="535"/>
      <c r="H47" s="519"/>
      <c r="I47" s="20"/>
      <c r="J47" s="5"/>
      <c r="K47" s="20"/>
      <c r="L47" s="5"/>
      <c r="M47" s="20"/>
      <c r="N47" s="5"/>
      <c r="O47" s="20"/>
    </row>
    <row r="48" spans="1:15" x14ac:dyDescent="0.25">
      <c r="A48" s="534" t="s">
        <v>273</v>
      </c>
      <c r="B48" s="234"/>
      <c r="C48" s="235" t="s">
        <v>68</v>
      </c>
      <c r="D48" s="250" t="s">
        <v>8</v>
      </c>
      <c r="E48" s="92">
        <v>13</v>
      </c>
      <c r="F48" s="251"/>
      <c r="G48" s="535"/>
      <c r="H48" s="519"/>
      <c r="I48" s="20">
        <f>F48*H48</f>
        <v>0</v>
      </c>
      <c r="J48" s="5"/>
      <c r="K48" s="20">
        <f>F48*J48</f>
        <v>0</v>
      </c>
      <c r="L48" s="5"/>
      <c r="M48" s="20">
        <f>F48*L48</f>
        <v>0</v>
      </c>
      <c r="N48" s="5"/>
      <c r="O48" s="20">
        <f>F48*N48</f>
        <v>0</v>
      </c>
    </row>
    <row r="49" spans="1:248" x14ac:dyDescent="0.25">
      <c r="A49" s="534"/>
      <c r="B49" s="234"/>
      <c r="C49" s="235"/>
      <c r="D49" s="250"/>
      <c r="E49" s="92"/>
      <c r="F49" s="251"/>
      <c r="G49" s="535"/>
      <c r="H49" s="519"/>
      <c r="I49" s="20"/>
      <c r="J49" s="5"/>
      <c r="K49" s="20"/>
      <c r="L49" s="5"/>
      <c r="M49" s="20"/>
      <c r="N49" s="5"/>
      <c r="O49" s="20"/>
    </row>
    <row r="50" spans="1:248" x14ac:dyDescent="0.25">
      <c r="A50" s="534" t="s">
        <v>274</v>
      </c>
      <c r="B50" s="234"/>
      <c r="C50" s="235" t="s">
        <v>104</v>
      </c>
      <c r="D50" s="250" t="s">
        <v>8</v>
      </c>
      <c r="E50" s="92">
        <f>E36</f>
        <v>225</v>
      </c>
      <c r="F50" s="251"/>
      <c r="G50" s="535"/>
      <c r="H50" s="519"/>
      <c r="I50" s="20">
        <f>F50*H50</f>
        <v>0</v>
      </c>
      <c r="J50" s="5"/>
      <c r="K50" s="20">
        <f>F50*J50</f>
        <v>0</v>
      </c>
      <c r="L50" s="5"/>
      <c r="M50" s="20">
        <f>F50*L50</f>
        <v>0</v>
      </c>
      <c r="N50" s="5"/>
      <c r="O50" s="20">
        <f>F50*N50</f>
        <v>0</v>
      </c>
    </row>
    <row r="51" spans="1:248" x14ac:dyDescent="0.25">
      <c r="A51" s="534"/>
      <c r="B51" s="234"/>
      <c r="C51" s="235"/>
      <c r="D51" s="250"/>
      <c r="E51" s="92"/>
      <c r="F51" s="251"/>
      <c r="G51" s="535"/>
      <c r="H51" s="519"/>
      <c r="I51" s="20"/>
      <c r="J51" s="5"/>
      <c r="K51" s="20"/>
      <c r="L51" s="5"/>
      <c r="M51" s="20"/>
      <c r="N51" s="5"/>
      <c r="O51" s="20"/>
    </row>
    <row r="52" spans="1:248" ht="13" x14ac:dyDescent="0.3">
      <c r="A52" s="532">
        <v>2.9</v>
      </c>
      <c r="B52" s="231">
        <v>8.5</v>
      </c>
      <c r="C52" s="239" t="s">
        <v>69</v>
      </c>
      <c r="D52" s="250"/>
      <c r="E52" s="92"/>
      <c r="F52" s="251"/>
      <c r="G52" s="535"/>
      <c r="H52" s="519"/>
      <c r="I52" s="20">
        <f>F52*H52</f>
        <v>0</v>
      </c>
      <c r="J52" s="5"/>
      <c r="K52" s="20">
        <f>F52*J52</f>
        <v>0</v>
      </c>
      <c r="L52" s="5"/>
      <c r="M52" s="20">
        <f>F52*L52</f>
        <v>0</v>
      </c>
      <c r="N52" s="5"/>
      <c r="O52" s="20">
        <f>F52*N52</f>
        <v>0</v>
      </c>
    </row>
    <row r="53" spans="1:248" s="13" customFormat="1" ht="13" x14ac:dyDescent="0.3">
      <c r="A53" s="534"/>
      <c r="B53" s="231"/>
      <c r="C53" s="235"/>
      <c r="D53" s="250"/>
      <c r="E53" s="92"/>
      <c r="F53" s="251"/>
      <c r="G53" s="535"/>
      <c r="H53" s="519"/>
      <c r="I53" s="20"/>
      <c r="J53" s="5"/>
      <c r="K53" s="20"/>
      <c r="L53" s="5"/>
      <c r="M53" s="20"/>
      <c r="N53" s="5"/>
      <c r="O53" s="2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row>
    <row r="54" spans="1:248" ht="50" x14ac:dyDescent="0.25">
      <c r="A54" s="534" t="s">
        <v>275</v>
      </c>
      <c r="B54" s="234"/>
      <c r="C54" s="235" t="s">
        <v>426</v>
      </c>
      <c r="D54" s="250" t="s">
        <v>39</v>
      </c>
      <c r="E54" s="92">
        <v>52</v>
      </c>
      <c r="F54" s="251"/>
      <c r="G54" s="535"/>
      <c r="H54" s="519"/>
      <c r="I54" s="20"/>
      <c r="J54" s="5"/>
      <c r="K54" s="20"/>
      <c r="L54" s="5"/>
      <c r="M54" s="20"/>
      <c r="N54" s="5"/>
      <c r="O54" s="20"/>
    </row>
    <row r="55" spans="1:248" x14ac:dyDescent="0.25">
      <c r="A55" s="534"/>
      <c r="B55" s="234"/>
      <c r="C55" s="235"/>
      <c r="D55" s="250"/>
      <c r="E55" s="92"/>
      <c r="F55" s="251"/>
      <c r="G55" s="535"/>
      <c r="H55" s="519"/>
      <c r="I55" s="20"/>
      <c r="J55" s="5"/>
      <c r="K55" s="20"/>
      <c r="L55" s="5"/>
      <c r="M55" s="20"/>
      <c r="N55" s="5"/>
      <c r="O55" s="20"/>
    </row>
    <row r="56" spans="1:248" s="219" customFormat="1" x14ac:dyDescent="0.25">
      <c r="A56" s="534" t="s">
        <v>275</v>
      </c>
      <c r="B56" s="234"/>
      <c r="C56" s="235" t="s">
        <v>70</v>
      </c>
      <c r="D56" s="250" t="s">
        <v>39</v>
      </c>
      <c r="E56" s="92">
        <v>22</v>
      </c>
      <c r="F56" s="251"/>
      <c r="G56" s="535"/>
      <c r="H56" s="521"/>
      <c r="I56" s="218"/>
      <c r="J56" s="217"/>
      <c r="K56" s="218"/>
      <c r="L56" s="217"/>
      <c r="M56" s="218"/>
      <c r="N56" s="217"/>
      <c r="O56" s="218"/>
    </row>
    <row r="57" spans="1:248" s="219" customFormat="1" x14ac:dyDescent="0.25">
      <c r="A57" s="534"/>
      <c r="B57" s="234"/>
      <c r="C57" s="235"/>
      <c r="D57" s="250"/>
      <c r="E57" s="92"/>
      <c r="F57" s="251"/>
      <c r="G57" s="535"/>
      <c r="H57" s="521"/>
      <c r="I57" s="218"/>
      <c r="J57" s="217"/>
      <c r="K57" s="218"/>
      <c r="L57" s="217"/>
      <c r="M57" s="218"/>
      <c r="N57" s="217"/>
      <c r="O57" s="218"/>
    </row>
    <row r="58" spans="1:248" x14ac:dyDescent="0.25">
      <c r="A58" s="534"/>
      <c r="B58" s="234"/>
      <c r="C58" s="235"/>
      <c r="D58" s="250"/>
      <c r="E58" s="92"/>
      <c r="F58" s="251"/>
      <c r="G58" s="535"/>
      <c r="H58" s="519"/>
      <c r="I58" s="20"/>
      <c r="J58" s="5"/>
      <c r="K58" s="20"/>
      <c r="L58" s="5"/>
      <c r="M58" s="20"/>
      <c r="N58" s="5"/>
      <c r="O58" s="20"/>
    </row>
    <row r="59" spans="1:248" ht="26" x14ac:dyDescent="0.25">
      <c r="A59" s="534" t="s">
        <v>276</v>
      </c>
      <c r="B59" s="248"/>
      <c r="C59" s="249" t="s">
        <v>71</v>
      </c>
      <c r="D59" s="250"/>
      <c r="E59" s="92"/>
      <c r="F59" s="251"/>
      <c r="G59" s="537"/>
      <c r="H59" s="522"/>
      <c r="I59" s="29">
        <f>F59*H59</f>
        <v>0</v>
      </c>
      <c r="J59" s="27"/>
      <c r="K59" s="29">
        <f>F59*J59</f>
        <v>0</v>
      </c>
      <c r="L59" s="27"/>
      <c r="M59" s="29">
        <f>F59*L59</f>
        <v>0</v>
      </c>
      <c r="N59" s="27"/>
      <c r="O59" s="29">
        <f>F59*N59</f>
        <v>0</v>
      </c>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row>
    <row r="60" spans="1:248" x14ac:dyDescent="0.25">
      <c r="A60" s="534"/>
      <c r="B60" s="234"/>
      <c r="C60" s="235"/>
      <c r="D60" s="250"/>
      <c r="E60" s="92"/>
      <c r="F60" s="251"/>
      <c r="G60" s="535"/>
      <c r="H60" s="519"/>
      <c r="I60" s="20"/>
      <c r="J60" s="5"/>
      <c r="K60" s="20"/>
      <c r="L60" s="5"/>
      <c r="M60" s="20"/>
      <c r="N60" s="5"/>
      <c r="O60" s="20"/>
    </row>
    <row r="61" spans="1:248" ht="41.15" customHeight="1" x14ac:dyDescent="0.25">
      <c r="A61" s="534"/>
      <c r="B61" s="234"/>
      <c r="C61" s="235" t="s">
        <v>403</v>
      </c>
      <c r="D61" s="250"/>
      <c r="E61" s="92"/>
      <c r="F61" s="251"/>
      <c r="G61" s="535"/>
      <c r="H61" s="519"/>
      <c r="I61" s="20">
        <f>F61*H61</f>
        <v>0</v>
      </c>
      <c r="J61" s="5"/>
      <c r="K61" s="20">
        <f>F61*J61</f>
        <v>0</v>
      </c>
      <c r="L61" s="5"/>
      <c r="M61" s="20">
        <f>F61*L61</f>
        <v>0</v>
      </c>
      <c r="N61" s="5"/>
      <c r="O61" s="20">
        <f>F61*N61</f>
        <v>0</v>
      </c>
    </row>
    <row r="62" spans="1:248" x14ac:dyDescent="0.25">
      <c r="A62" s="534"/>
      <c r="B62" s="234"/>
      <c r="C62" s="235"/>
      <c r="D62" s="250"/>
      <c r="E62" s="92"/>
      <c r="F62" s="251"/>
      <c r="G62" s="535"/>
      <c r="H62" s="519"/>
      <c r="I62" s="20"/>
      <c r="J62" s="5"/>
      <c r="K62" s="20"/>
      <c r="L62" s="5"/>
      <c r="M62" s="20"/>
      <c r="N62" s="5"/>
      <c r="O62" s="20"/>
    </row>
    <row r="63" spans="1:248" ht="30.75" customHeight="1" thickBot="1" x14ac:dyDescent="0.3">
      <c r="A63" s="538"/>
      <c r="B63" s="539"/>
      <c r="C63" s="540" t="s">
        <v>412</v>
      </c>
      <c r="D63" s="541" t="s">
        <v>8</v>
      </c>
      <c r="E63" s="542">
        <f>0.6*25*2+0.6*9*2</f>
        <v>40.799999999999997</v>
      </c>
      <c r="F63" s="543"/>
      <c r="G63" s="544"/>
      <c r="H63" s="519"/>
      <c r="I63" s="20"/>
      <c r="J63" s="5"/>
      <c r="K63" s="20"/>
      <c r="L63" s="5"/>
      <c r="M63" s="20"/>
      <c r="N63" s="5"/>
      <c r="O63" s="20"/>
    </row>
    <row r="64" spans="1:248" s="38" customFormat="1" ht="20.5" customHeight="1" thickTop="1" thickBot="1" x14ac:dyDescent="0.3">
      <c r="A64" s="546"/>
      <c r="B64" s="547"/>
      <c r="C64" s="548" t="s">
        <v>365</v>
      </c>
      <c r="D64" s="549"/>
      <c r="E64" s="550"/>
      <c r="F64" s="551"/>
      <c r="G64" s="552"/>
      <c r="H64" s="545"/>
      <c r="I64" s="37">
        <f>F64*H64</f>
        <v>0</v>
      </c>
      <c r="J64" s="36"/>
      <c r="K64" s="37">
        <f>F64*J64</f>
        <v>0</v>
      </c>
      <c r="L64" s="36"/>
      <c r="M64" s="37">
        <f>F64*L64</f>
        <v>0</v>
      </c>
      <c r="N64" s="36"/>
      <c r="O64" s="37">
        <f>F64*N64</f>
        <v>0</v>
      </c>
    </row>
    <row r="65" spans="1:15" s="38" customFormat="1" ht="20.5" customHeight="1" thickTop="1" thickBot="1" x14ac:dyDescent="0.3">
      <c r="A65" s="546"/>
      <c r="B65" s="547"/>
      <c r="C65" s="548" t="s">
        <v>442</v>
      </c>
      <c r="D65" s="549"/>
      <c r="E65" s="550"/>
      <c r="F65" s="551"/>
      <c r="G65" s="552"/>
      <c r="H65" s="545"/>
      <c r="I65" s="37">
        <f>F65*H65</f>
        <v>0</v>
      </c>
      <c r="J65" s="36"/>
      <c r="K65" s="37">
        <f>F65*J65</f>
        <v>0</v>
      </c>
      <c r="L65" s="36"/>
      <c r="M65" s="37">
        <f>F65*L65</f>
        <v>0</v>
      </c>
      <c r="N65" s="36"/>
      <c r="O65" s="37">
        <f>F65*N65</f>
        <v>0</v>
      </c>
    </row>
    <row r="66" spans="1:15" s="13" customFormat="1" ht="26" thickTop="1" thickBot="1" x14ac:dyDescent="0.3">
      <c r="A66" s="546" t="s">
        <v>0</v>
      </c>
      <c r="B66" s="554" t="s">
        <v>48</v>
      </c>
      <c r="C66" s="555" t="s">
        <v>2</v>
      </c>
      <c r="D66" s="556" t="s">
        <v>3</v>
      </c>
      <c r="E66" s="557" t="s">
        <v>4</v>
      </c>
      <c r="F66" s="551" t="s">
        <v>7</v>
      </c>
      <c r="G66" s="558" t="s">
        <v>6</v>
      </c>
      <c r="H66" s="553"/>
      <c r="I66" s="306"/>
      <c r="J66" s="305"/>
      <c r="K66" s="306"/>
      <c r="L66" s="305"/>
      <c r="M66" s="306"/>
      <c r="N66" s="305"/>
      <c r="O66" s="306"/>
    </row>
    <row r="67" spans="1:15" ht="21" customHeight="1" thickTop="1" x14ac:dyDescent="0.25">
      <c r="A67" s="560"/>
      <c r="B67" s="524"/>
      <c r="C67" s="561" t="s">
        <v>91</v>
      </c>
      <c r="D67" s="562"/>
      <c r="E67" s="527"/>
      <c r="F67" s="528"/>
      <c r="G67" s="563"/>
      <c r="H67" s="519"/>
      <c r="I67" s="20"/>
      <c r="J67" s="5"/>
      <c r="K67" s="20"/>
      <c r="L67" s="5"/>
      <c r="M67" s="20"/>
      <c r="N67" s="5"/>
      <c r="O67" s="20"/>
    </row>
    <row r="68" spans="1:15" ht="21.65" customHeight="1" x14ac:dyDescent="0.25">
      <c r="A68" s="564"/>
      <c r="B68" s="229"/>
      <c r="C68" s="253" t="s">
        <v>72</v>
      </c>
      <c r="D68" s="272" t="s">
        <v>8</v>
      </c>
      <c r="E68" s="263">
        <f>(17+18+17)*0.6+6*3+(5+9+5)*3</f>
        <v>106.2</v>
      </c>
      <c r="F68" s="264"/>
      <c r="G68" s="565"/>
      <c r="H68" s="519"/>
      <c r="I68" s="20">
        <f>F68*H68</f>
        <v>0</v>
      </c>
      <c r="J68" s="5"/>
      <c r="K68" s="20">
        <f>F68*J68</f>
        <v>0</v>
      </c>
      <c r="L68" s="5"/>
      <c r="M68" s="20">
        <f>F68*L68</f>
        <v>0</v>
      </c>
      <c r="N68" s="5"/>
      <c r="O68" s="20">
        <f>F68*N68</f>
        <v>0</v>
      </c>
    </row>
    <row r="69" spans="1:15" x14ac:dyDescent="0.25">
      <c r="A69" s="534"/>
      <c r="B69" s="234"/>
      <c r="C69" s="235"/>
      <c r="D69" s="250"/>
      <c r="E69" s="92"/>
      <c r="F69" s="251"/>
      <c r="G69" s="535"/>
      <c r="H69" s="519"/>
      <c r="I69" s="20"/>
      <c r="J69" s="5"/>
      <c r="K69" s="20"/>
      <c r="L69" s="5"/>
      <c r="M69" s="20"/>
      <c r="N69" s="5"/>
      <c r="O69" s="20"/>
    </row>
    <row r="70" spans="1:15" ht="25" x14ac:dyDescent="0.25">
      <c r="A70" s="534"/>
      <c r="B70" s="234"/>
      <c r="C70" s="235" t="s">
        <v>103</v>
      </c>
      <c r="D70" s="250" t="s">
        <v>8</v>
      </c>
      <c r="E70" s="92">
        <f>E68</f>
        <v>106.2</v>
      </c>
      <c r="F70" s="251"/>
      <c r="G70" s="535"/>
      <c r="H70" s="519"/>
      <c r="I70" s="20">
        <f>F70*H70</f>
        <v>0</v>
      </c>
      <c r="J70" s="5"/>
      <c r="K70" s="20">
        <f>F70*J70</f>
        <v>0</v>
      </c>
      <c r="L70" s="5"/>
      <c r="M70" s="20">
        <f>F70*L70</f>
        <v>0</v>
      </c>
      <c r="N70" s="5"/>
      <c r="O70" s="20">
        <f>F70*N70</f>
        <v>0</v>
      </c>
    </row>
    <row r="71" spans="1:15" x14ac:dyDescent="0.25">
      <c r="A71" s="534"/>
      <c r="B71" s="234"/>
      <c r="C71" s="235"/>
      <c r="D71" s="250"/>
      <c r="E71" s="92"/>
      <c r="F71" s="251"/>
      <c r="G71" s="535"/>
      <c r="H71" s="519"/>
      <c r="I71" s="20"/>
      <c r="J71" s="5"/>
      <c r="K71" s="20"/>
      <c r="L71" s="5"/>
      <c r="M71" s="20"/>
      <c r="N71" s="5"/>
      <c r="O71" s="20"/>
    </row>
    <row r="72" spans="1:15" ht="37.5" x14ac:dyDescent="0.25">
      <c r="A72" s="566">
        <v>2.1</v>
      </c>
      <c r="B72" s="234"/>
      <c r="C72" s="235" t="s">
        <v>73</v>
      </c>
      <c r="D72" s="250"/>
      <c r="E72" s="92"/>
      <c r="F72" s="251"/>
      <c r="G72" s="535"/>
      <c r="H72" s="519"/>
      <c r="I72" s="20">
        <f>F72*H72</f>
        <v>0</v>
      </c>
      <c r="J72" s="5"/>
      <c r="K72" s="20">
        <f>F72*J72</f>
        <v>0</v>
      </c>
      <c r="L72" s="5"/>
      <c r="M72" s="20">
        <f>F72*L72</f>
        <v>0</v>
      </c>
      <c r="N72" s="5"/>
      <c r="O72" s="20">
        <f>F72*N72</f>
        <v>0</v>
      </c>
    </row>
    <row r="73" spans="1:15" ht="17.149999999999999" customHeight="1" x14ac:dyDescent="0.25">
      <c r="A73" s="534"/>
      <c r="B73" s="234"/>
      <c r="C73" s="235" t="s">
        <v>95</v>
      </c>
      <c r="D73" s="250" t="s">
        <v>39</v>
      </c>
      <c r="E73" s="92">
        <v>160</v>
      </c>
      <c r="F73" s="251"/>
      <c r="G73" s="535"/>
      <c r="H73" s="519"/>
      <c r="I73" s="20"/>
      <c r="J73" s="5"/>
      <c r="K73" s="20"/>
      <c r="L73" s="5"/>
      <c r="M73" s="20"/>
      <c r="N73" s="5"/>
      <c r="O73" s="20"/>
    </row>
    <row r="74" spans="1:15" x14ac:dyDescent="0.25">
      <c r="A74" s="534"/>
      <c r="B74" s="234"/>
      <c r="C74" s="235"/>
      <c r="D74" s="250"/>
      <c r="E74" s="92"/>
      <c r="F74" s="251"/>
      <c r="G74" s="535"/>
      <c r="H74" s="519"/>
      <c r="I74" s="20">
        <f>F74*H74</f>
        <v>0</v>
      </c>
      <c r="J74" s="5"/>
      <c r="K74" s="20">
        <f>F74*J74</f>
        <v>0</v>
      </c>
      <c r="L74" s="5"/>
      <c r="M74" s="20">
        <f>F74*L74</f>
        <v>0</v>
      </c>
      <c r="N74" s="5"/>
      <c r="O74" s="20">
        <f>F74*N74</f>
        <v>0</v>
      </c>
    </row>
    <row r="75" spans="1:15" x14ac:dyDescent="0.25">
      <c r="A75" s="534"/>
      <c r="B75" s="234"/>
      <c r="C75" s="235" t="s">
        <v>96</v>
      </c>
      <c r="D75" s="250" t="s">
        <v>39</v>
      </c>
      <c r="E75" s="92">
        <v>161</v>
      </c>
      <c r="F75" s="251"/>
      <c r="G75" s="535"/>
      <c r="H75" s="519"/>
      <c r="I75" s="20"/>
      <c r="J75" s="5"/>
      <c r="K75" s="20"/>
      <c r="L75" s="5"/>
      <c r="M75" s="20"/>
      <c r="N75" s="5"/>
      <c r="O75" s="20"/>
    </row>
    <row r="76" spans="1:15" x14ac:dyDescent="0.25">
      <c r="A76" s="534"/>
      <c r="B76" s="234"/>
      <c r="C76" s="235"/>
      <c r="D76" s="250"/>
      <c r="E76" s="92"/>
      <c r="F76" s="251"/>
      <c r="G76" s="535"/>
      <c r="H76" s="519"/>
      <c r="I76" s="20"/>
      <c r="J76" s="5"/>
      <c r="K76" s="20"/>
      <c r="L76" s="5"/>
      <c r="M76" s="20"/>
      <c r="N76" s="5"/>
      <c r="O76" s="20"/>
    </row>
    <row r="77" spans="1:15" x14ac:dyDescent="0.25">
      <c r="A77" s="534">
        <v>2.11</v>
      </c>
      <c r="B77" s="234"/>
      <c r="C77" s="245" t="s">
        <v>74</v>
      </c>
      <c r="D77" s="250"/>
      <c r="E77" s="92"/>
      <c r="F77" s="251"/>
      <c r="G77" s="535"/>
      <c r="H77" s="519"/>
      <c r="I77" s="20"/>
      <c r="J77" s="5"/>
      <c r="K77" s="20"/>
      <c r="L77" s="5"/>
      <c r="M77" s="20"/>
      <c r="N77" s="5"/>
      <c r="O77" s="20"/>
    </row>
    <row r="78" spans="1:15" ht="19.5" customHeight="1" x14ac:dyDescent="0.25">
      <c r="A78" s="534"/>
      <c r="B78" s="234"/>
      <c r="C78" s="235" t="s">
        <v>75</v>
      </c>
      <c r="D78" s="250" t="s">
        <v>39</v>
      </c>
      <c r="E78" s="92">
        <f>9+7</f>
        <v>16</v>
      </c>
      <c r="F78" s="251"/>
      <c r="G78" s="535"/>
      <c r="H78" s="519"/>
      <c r="I78" s="20"/>
      <c r="J78" s="5"/>
      <c r="K78" s="20"/>
      <c r="L78" s="5"/>
      <c r="M78" s="20"/>
      <c r="N78" s="5"/>
      <c r="O78" s="20"/>
    </row>
    <row r="79" spans="1:15" x14ac:dyDescent="0.25">
      <c r="A79" s="534"/>
      <c r="B79" s="234"/>
      <c r="C79" s="235"/>
      <c r="D79" s="250"/>
      <c r="E79" s="92"/>
      <c r="F79" s="251"/>
      <c r="G79" s="535"/>
      <c r="H79" s="519"/>
      <c r="I79" s="20">
        <f>F79*H79</f>
        <v>0</v>
      </c>
      <c r="J79" s="5"/>
      <c r="K79" s="20">
        <f>F79*J79</f>
        <v>0</v>
      </c>
      <c r="L79" s="5"/>
      <c r="M79" s="20">
        <f>F79*L79</f>
        <v>0</v>
      </c>
      <c r="N79" s="5"/>
      <c r="O79" s="20">
        <f>F79*N79</f>
        <v>0</v>
      </c>
    </row>
    <row r="80" spans="1:15" x14ac:dyDescent="0.25">
      <c r="A80" s="534"/>
      <c r="B80" s="234"/>
      <c r="C80" s="235" t="s">
        <v>404</v>
      </c>
      <c r="D80" s="250" t="s">
        <v>39</v>
      </c>
      <c r="E80" s="92">
        <f>25*2+9*2</f>
        <v>68</v>
      </c>
      <c r="F80" s="251"/>
      <c r="G80" s="535"/>
      <c r="H80" s="519"/>
      <c r="I80" s="20"/>
      <c r="J80" s="5"/>
      <c r="K80" s="20"/>
      <c r="L80" s="5"/>
      <c r="M80" s="20"/>
      <c r="N80" s="5"/>
      <c r="O80" s="20"/>
    </row>
    <row r="81" spans="1:15" x14ac:dyDescent="0.25">
      <c r="A81" s="534"/>
      <c r="B81" s="234"/>
      <c r="C81" s="235"/>
      <c r="D81" s="250"/>
      <c r="E81" s="92"/>
      <c r="F81" s="251"/>
      <c r="G81" s="535"/>
      <c r="H81" s="519"/>
      <c r="I81" s="20">
        <f>F81*H81</f>
        <v>0</v>
      </c>
      <c r="J81" s="5"/>
      <c r="K81" s="20">
        <f>F81*J81</f>
        <v>0</v>
      </c>
      <c r="L81" s="5"/>
      <c r="M81" s="20">
        <f>F81*L81</f>
        <v>0</v>
      </c>
      <c r="N81" s="5"/>
      <c r="O81" s="20">
        <f>F81*N81</f>
        <v>0</v>
      </c>
    </row>
    <row r="82" spans="1:15" x14ac:dyDescent="0.25">
      <c r="A82" s="534">
        <v>2.12</v>
      </c>
      <c r="B82" s="234"/>
      <c r="C82" s="235" t="s">
        <v>413</v>
      </c>
      <c r="D82" s="250" t="s">
        <v>76</v>
      </c>
      <c r="E82" s="92">
        <v>2</v>
      </c>
      <c r="F82" s="251"/>
      <c r="G82" s="535"/>
      <c r="H82" s="519"/>
      <c r="I82" s="20"/>
      <c r="J82" s="5"/>
      <c r="K82" s="20"/>
      <c r="L82" s="5"/>
      <c r="M82" s="20"/>
      <c r="N82" s="5"/>
      <c r="O82" s="20"/>
    </row>
    <row r="83" spans="1:15" ht="13" x14ac:dyDescent="0.3">
      <c r="A83" s="532"/>
      <c r="B83" s="231"/>
      <c r="C83" s="239"/>
      <c r="D83" s="250"/>
      <c r="E83" s="92"/>
      <c r="F83" s="251"/>
      <c r="G83" s="535"/>
      <c r="H83" s="519"/>
      <c r="I83" s="20"/>
      <c r="J83" s="5"/>
      <c r="K83" s="20"/>
      <c r="L83" s="5"/>
      <c r="M83" s="20"/>
      <c r="N83" s="5"/>
      <c r="O83" s="20"/>
    </row>
    <row r="84" spans="1:15" x14ac:dyDescent="0.25">
      <c r="A84" s="534">
        <v>2.13</v>
      </c>
      <c r="B84" s="234"/>
      <c r="C84" s="235" t="s">
        <v>77</v>
      </c>
      <c r="D84" s="250" t="s">
        <v>76</v>
      </c>
      <c r="E84" s="92">
        <v>6</v>
      </c>
      <c r="F84" s="251"/>
      <c r="G84" s="535"/>
      <c r="H84" s="519"/>
      <c r="I84" s="20"/>
      <c r="J84" s="5"/>
      <c r="K84" s="20"/>
      <c r="L84" s="5"/>
      <c r="M84" s="20"/>
      <c r="N84" s="5"/>
      <c r="O84" s="20"/>
    </row>
    <row r="85" spans="1:15" x14ac:dyDescent="0.25">
      <c r="A85" s="534"/>
      <c r="B85" s="234"/>
      <c r="C85" s="235"/>
      <c r="D85" s="250"/>
      <c r="E85" s="92"/>
      <c r="F85" s="251"/>
      <c r="G85" s="535"/>
      <c r="H85" s="519"/>
      <c r="I85" s="20">
        <f>F85*H85</f>
        <v>0</v>
      </c>
      <c r="J85" s="5"/>
      <c r="K85" s="20">
        <f>F85*J85</f>
        <v>0</v>
      </c>
      <c r="L85" s="5"/>
      <c r="M85" s="20">
        <f>F85*L85</f>
        <v>0</v>
      </c>
      <c r="N85" s="5"/>
      <c r="O85" s="20">
        <f>F85*N85</f>
        <v>0</v>
      </c>
    </row>
    <row r="86" spans="1:15" ht="13" x14ac:dyDescent="0.3">
      <c r="A86" s="534">
        <v>2.14</v>
      </c>
      <c r="B86" s="234"/>
      <c r="C86" s="239" t="s">
        <v>78</v>
      </c>
      <c r="D86" s="250"/>
      <c r="E86" s="92"/>
      <c r="F86" s="251"/>
      <c r="G86" s="535"/>
      <c r="H86" s="519"/>
      <c r="I86" s="20"/>
      <c r="J86" s="5"/>
      <c r="K86" s="20"/>
      <c r="L86" s="5"/>
      <c r="M86" s="20"/>
      <c r="N86" s="5"/>
      <c r="O86" s="20"/>
    </row>
    <row r="87" spans="1:15" ht="13" x14ac:dyDescent="0.3">
      <c r="A87" s="534"/>
      <c r="B87" s="234"/>
      <c r="C87" s="239" t="s">
        <v>79</v>
      </c>
      <c r="D87" s="250"/>
      <c r="E87" s="92"/>
      <c r="F87" s="251"/>
      <c r="G87" s="535"/>
      <c r="H87" s="519"/>
      <c r="I87" s="20">
        <f>F87*H87</f>
        <v>0</v>
      </c>
      <c r="J87" s="5"/>
      <c r="K87" s="20">
        <f>F87*J87</f>
        <v>0</v>
      </c>
      <c r="L87" s="5"/>
      <c r="M87" s="20">
        <f>F87*L87</f>
        <v>0</v>
      </c>
      <c r="N87" s="5"/>
      <c r="O87" s="20">
        <f>F87*N87</f>
        <v>0</v>
      </c>
    </row>
    <row r="88" spans="1:15" x14ac:dyDescent="0.25">
      <c r="A88" s="534"/>
      <c r="B88" s="234"/>
      <c r="C88" s="235"/>
      <c r="D88" s="250"/>
      <c r="E88" s="92"/>
      <c r="F88" s="251"/>
      <c r="G88" s="535"/>
      <c r="H88" s="519"/>
      <c r="I88" s="20"/>
      <c r="J88" s="5"/>
      <c r="K88" s="20"/>
      <c r="L88" s="5"/>
      <c r="M88" s="20"/>
      <c r="N88" s="5"/>
      <c r="O88" s="20"/>
    </row>
    <row r="89" spans="1:15" x14ac:dyDescent="0.25">
      <c r="A89" s="534"/>
      <c r="B89" s="234"/>
      <c r="C89" s="235" t="s">
        <v>427</v>
      </c>
      <c r="D89" s="250" t="s">
        <v>8</v>
      </c>
      <c r="E89" s="92">
        <f>1*(25*2+9)+3*(18)</f>
        <v>113</v>
      </c>
      <c r="F89" s="251"/>
      <c r="G89" s="535"/>
      <c r="H89" s="519"/>
      <c r="I89" s="20">
        <f>F89*H89</f>
        <v>0</v>
      </c>
      <c r="J89" s="5"/>
      <c r="K89" s="20">
        <f>F89*J89</f>
        <v>0</v>
      </c>
      <c r="L89" s="5"/>
      <c r="M89" s="20">
        <f>F89*L89</f>
        <v>0</v>
      </c>
      <c r="N89" s="5"/>
      <c r="O89" s="20">
        <f>F89*N89</f>
        <v>0</v>
      </c>
    </row>
    <row r="90" spans="1:15" x14ac:dyDescent="0.25">
      <c r="A90" s="534"/>
      <c r="B90" s="234"/>
      <c r="C90" s="235"/>
      <c r="D90" s="250"/>
      <c r="E90" s="92"/>
      <c r="F90" s="251"/>
      <c r="G90" s="535"/>
      <c r="H90" s="519"/>
      <c r="I90" s="20"/>
      <c r="J90" s="5"/>
      <c r="K90" s="20"/>
      <c r="L90" s="5"/>
      <c r="M90" s="20"/>
      <c r="N90" s="5"/>
      <c r="O90" s="20"/>
    </row>
    <row r="91" spans="1:15" ht="25" x14ac:dyDescent="0.25">
      <c r="A91" s="534"/>
      <c r="B91" s="234"/>
      <c r="C91" s="235" t="s">
        <v>80</v>
      </c>
      <c r="D91" s="250" t="s">
        <v>8</v>
      </c>
      <c r="E91" s="92">
        <f>E89</f>
        <v>113</v>
      </c>
      <c r="F91" s="251"/>
      <c r="G91" s="535"/>
      <c r="H91" s="519"/>
      <c r="I91" s="20">
        <f>F91*H91</f>
        <v>0</v>
      </c>
      <c r="J91" s="5"/>
      <c r="K91" s="20">
        <f>F91*J91</f>
        <v>0</v>
      </c>
      <c r="L91" s="5"/>
      <c r="M91" s="20">
        <f>F91*L91</f>
        <v>0</v>
      </c>
      <c r="N91" s="5"/>
      <c r="O91" s="20">
        <f>F91*N91</f>
        <v>0</v>
      </c>
    </row>
    <row r="92" spans="1:15" x14ac:dyDescent="0.25">
      <c r="A92" s="534"/>
      <c r="B92" s="234"/>
      <c r="C92" s="235"/>
      <c r="D92" s="250"/>
      <c r="E92" s="92"/>
      <c r="F92" s="251"/>
      <c r="G92" s="535"/>
      <c r="H92" s="519"/>
      <c r="I92" s="20"/>
      <c r="J92" s="5"/>
      <c r="K92" s="20"/>
      <c r="L92" s="5"/>
      <c r="M92" s="20"/>
      <c r="N92" s="5"/>
      <c r="O92" s="20"/>
    </row>
    <row r="93" spans="1:15" ht="13" x14ac:dyDescent="0.3">
      <c r="A93" s="532">
        <v>2.15</v>
      </c>
      <c r="B93" s="234"/>
      <c r="C93" s="239" t="s">
        <v>81</v>
      </c>
      <c r="D93" s="250"/>
      <c r="E93" s="92"/>
      <c r="F93" s="251"/>
      <c r="G93" s="535"/>
      <c r="H93" s="519"/>
      <c r="I93" s="20">
        <f>F93*H93</f>
        <v>0</v>
      </c>
      <c r="J93" s="5"/>
      <c r="K93" s="20">
        <f>F93*J93</f>
        <v>0</v>
      </c>
      <c r="L93" s="5"/>
      <c r="M93" s="20">
        <f>F93*L93</f>
        <v>0</v>
      </c>
      <c r="N93" s="5"/>
      <c r="O93" s="20">
        <f>F93*N93</f>
        <v>0</v>
      </c>
    </row>
    <row r="94" spans="1:15" x14ac:dyDescent="0.25">
      <c r="A94" s="534"/>
      <c r="B94" s="234"/>
      <c r="C94" s="235"/>
      <c r="D94" s="250"/>
      <c r="E94" s="92"/>
      <c r="F94" s="251"/>
      <c r="G94" s="535"/>
      <c r="H94" s="519"/>
      <c r="I94" s="20"/>
      <c r="J94" s="5"/>
      <c r="K94" s="20"/>
      <c r="L94" s="5"/>
      <c r="M94" s="20"/>
      <c r="N94" s="5"/>
      <c r="O94" s="20"/>
    </row>
    <row r="95" spans="1:15" ht="25" x14ac:dyDescent="0.25">
      <c r="A95" s="566" t="s">
        <v>277</v>
      </c>
      <c r="B95" s="254"/>
      <c r="C95" s="255" t="s">
        <v>98</v>
      </c>
      <c r="D95" s="273" t="s">
        <v>76</v>
      </c>
      <c r="E95" s="92">
        <f>1</f>
        <v>1</v>
      </c>
      <c r="F95" s="251"/>
      <c r="G95" s="535"/>
      <c r="H95" s="519"/>
      <c r="I95" s="20"/>
      <c r="J95" s="5"/>
      <c r="K95" s="20"/>
      <c r="L95" s="5"/>
      <c r="M95" s="20"/>
      <c r="N95" s="5"/>
      <c r="O95" s="20"/>
    </row>
    <row r="96" spans="1:15" x14ac:dyDescent="0.25">
      <c r="A96" s="534"/>
      <c r="B96" s="234"/>
      <c r="C96" s="235"/>
      <c r="D96" s="250"/>
      <c r="E96" s="92"/>
      <c r="F96" s="251"/>
      <c r="G96" s="535"/>
      <c r="H96" s="519"/>
      <c r="I96" s="20">
        <f>F96*H96</f>
        <v>0</v>
      </c>
      <c r="J96" s="5"/>
      <c r="K96" s="20">
        <f>F96*J96</f>
        <v>0</v>
      </c>
      <c r="L96" s="5">
        <v>0.98</v>
      </c>
      <c r="M96" s="20">
        <f>F96*L96</f>
        <v>0</v>
      </c>
      <c r="N96" s="5"/>
      <c r="O96" s="20">
        <f>F96*N96</f>
        <v>0</v>
      </c>
    </row>
    <row r="97" spans="1:15" ht="25" x14ac:dyDescent="0.25">
      <c r="A97" s="534" t="s">
        <v>278</v>
      </c>
      <c r="B97" s="234"/>
      <c r="C97" s="235" t="s">
        <v>419</v>
      </c>
      <c r="D97" s="250" t="s">
        <v>76</v>
      </c>
      <c r="E97" s="92">
        <v>1</v>
      </c>
      <c r="F97" s="251"/>
      <c r="G97" s="535"/>
      <c r="H97" s="519"/>
      <c r="I97" s="20"/>
      <c r="J97" s="5"/>
      <c r="K97" s="20"/>
      <c r="L97" s="5"/>
      <c r="M97" s="20"/>
      <c r="N97" s="5"/>
      <c r="O97" s="20"/>
    </row>
    <row r="98" spans="1:15" x14ac:dyDescent="0.25">
      <c r="A98" s="534"/>
      <c r="B98" s="234"/>
      <c r="C98" s="235"/>
      <c r="D98" s="250"/>
      <c r="E98" s="92"/>
      <c r="F98" s="251"/>
      <c r="G98" s="535"/>
      <c r="H98" s="519"/>
      <c r="I98" s="20">
        <f>F98*H98</f>
        <v>0</v>
      </c>
      <c r="J98" s="5"/>
      <c r="K98" s="20">
        <f>F98*J98</f>
        <v>0</v>
      </c>
      <c r="L98" s="5"/>
      <c r="M98" s="20">
        <f>F98*L98</f>
        <v>0</v>
      </c>
      <c r="N98" s="5"/>
      <c r="O98" s="20">
        <f>F98*N98</f>
        <v>0</v>
      </c>
    </row>
    <row r="99" spans="1:15" ht="25" x14ac:dyDescent="0.25">
      <c r="A99" s="534" t="s">
        <v>279</v>
      </c>
      <c r="B99" s="234"/>
      <c r="C99" s="235" t="s">
        <v>97</v>
      </c>
      <c r="D99" s="250" t="s">
        <v>76</v>
      </c>
      <c r="E99" s="92">
        <v>1</v>
      </c>
      <c r="F99" s="251"/>
      <c r="G99" s="535"/>
      <c r="H99" s="519"/>
      <c r="I99" s="20"/>
      <c r="J99" s="5"/>
      <c r="K99" s="20"/>
      <c r="L99" s="5"/>
      <c r="M99" s="20"/>
      <c r="N99" s="5"/>
      <c r="O99" s="20"/>
    </row>
    <row r="100" spans="1:15" x14ac:dyDescent="0.25">
      <c r="A100" s="534"/>
      <c r="B100" s="234"/>
      <c r="C100" s="235"/>
      <c r="D100" s="250"/>
      <c r="E100" s="92"/>
      <c r="F100" s="251"/>
      <c r="G100" s="535"/>
      <c r="H100" s="519"/>
      <c r="I100" s="20">
        <f>F100*H100</f>
        <v>0</v>
      </c>
      <c r="J100" s="5"/>
      <c r="K100" s="20">
        <f>F100*J100</f>
        <v>0</v>
      </c>
      <c r="L100" s="5"/>
      <c r="M100" s="20">
        <f>F100*L100</f>
        <v>0</v>
      </c>
      <c r="N100" s="5"/>
      <c r="O100" s="20">
        <f>F100*N100</f>
        <v>0</v>
      </c>
    </row>
    <row r="101" spans="1:15" ht="25" x14ac:dyDescent="0.25">
      <c r="A101" s="534" t="s">
        <v>280</v>
      </c>
      <c r="B101" s="234"/>
      <c r="C101" s="235" t="s">
        <v>89</v>
      </c>
      <c r="D101" s="250" t="s">
        <v>76</v>
      </c>
      <c r="E101" s="92">
        <v>3</v>
      </c>
      <c r="F101" s="251"/>
      <c r="G101" s="535"/>
      <c r="H101" s="519"/>
      <c r="I101" s="20"/>
      <c r="J101" s="5"/>
      <c r="K101" s="20"/>
      <c r="L101" s="5"/>
      <c r="M101" s="20"/>
      <c r="N101" s="5"/>
      <c r="O101" s="20"/>
    </row>
    <row r="102" spans="1:15" ht="13" x14ac:dyDescent="0.3">
      <c r="A102" s="532"/>
      <c r="B102" s="231"/>
      <c r="C102" s="239"/>
      <c r="D102" s="274"/>
      <c r="E102" s="275"/>
      <c r="F102" s="276"/>
      <c r="G102" s="535"/>
      <c r="H102" s="519"/>
      <c r="I102" s="20"/>
      <c r="J102" s="5"/>
      <c r="K102" s="20"/>
      <c r="L102" s="5"/>
      <c r="M102" s="20"/>
      <c r="N102" s="5"/>
      <c r="O102" s="20"/>
    </row>
    <row r="103" spans="1:15" ht="24" customHeight="1" x14ac:dyDescent="0.25">
      <c r="A103" s="534" t="s">
        <v>281</v>
      </c>
      <c r="B103" s="234"/>
      <c r="C103" s="255" t="s">
        <v>99</v>
      </c>
      <c r="D103" s="250" t="s">
        <v>76</v>
      </c>
      <c r="E103" s="92">
        <v>1</v>
      </c>
      <c r="F103" s="251"/>
      <c r="G103" s="535"/>
      <c r="H103" s="519"/>
      <c r="I103" s="20"/>
      <c r="J103" s="5"/>
      <c r="K103" s="20"/>
      <c r="L103" s="5"/>
      <c r="M103" s="20"/>
      <c r="N103" s="5"/>
      <c r="O103" s="20"/>
    </row>
    <row r="104" spans="1:15" x14ac:dyDescent="0.25">
      <c r="A104" s="534"/>
      <c r="B104" s="234"/>
      <c r="C104" s="235"/>
      <c r="D104" s="250"/>
      <c r="E104" s="92"/>
      <c r="F104" s="251"/>
      <c r="G104" s="535"/>
      <c r="H104" s="519"/>
      <c r="I104" s="20">
        <f>F104*H104</f>
        <v>0</v>
      </c>
      <c r="J104" s="5"/>
      <c r="K104" s="20">
        <f>F104*J104</f>
        <v>0</v>
      </c>
      <c r="L104" s="5"/>
      <c r="M104" s="20">
        <f>F104*L104</f>
        <v>0</v>
      </c>
      <c r="N104" s="5"/>
      <c r="O104" s="20">
        <f>F104*N104</f>
        <v>0</v>
      </c>
    </row>
    <row r="105" spans="1:15" x14ac:dyDescent="0.25">
      <c r="A105" s="534"/>
      <c r="B105" s="234"/>
      <c r="C105" s="235"/>
      <c r="D105" s="257"/>
      <c r="E105" s="247"/>
      <c r="F105" s="251"/>
      <c r="G105" s="535"/>
      <c r="H105" s="519"/>
      <c r="I105" s="20"/>
      <c r="J105" s="5"/>
      <c r="K105" s="20"/>
      <c r="L105" s="5"/>
      <c r="M105" s="20"/>
      <c r="N105" s="5"/>
      <c r="O105" s="20"/>
    </row>
    <row r="106" spans="1:15" s="9" customFormat="1" ht="52" x14ac:dyDescent="0.3">
      <c r="A106" s="532" t="s">
        <v>366</v>
      </c>
      <c r="B106" s="231" t="s">
        <v>82</v>
      </c>
      <c r="C106" s="249" t="s">
        <v>83</v>
      </c>
      <c r="D106" s="277"/>
      <c r="E106" s="91"/>
      <c r="F106" s="276"/>
      <c r="G106" s="567"/>
      <c r="H106" s="559"/>
      <c r="I106" s="35">
        <f>F106*H106</f>
        <v>0</v>
      </c>
      <c r="J106" s="4"/>
      <c r="K106" s="35">
        <f>F106*J106</f>
        <v>0</v>
      </c>
      <c r="L106" s="4"/>
      <c r="M106" s="35">
        <f>F106*L106</f>
        <v>0</v>
      </c>
      <c r="N106" s="4"/>
      <c r="O106" s="35">
        <f>F106*N106</f>
        <v>0</v>
      </c>
    </row>
    <row r="107" spans="1:15" ht="89.15" customHeight="1" x14ac:dyDescent="0.25">
      <c r="A107" s="534" t="s">
        <v>368</v>
      </c>
      <c r="B107" s="256"/>
      <c r="C107" s="235" t="s">
        <v>428</v>
      </c>
      <c r="D107" s="257" t="s">
        <v>283</v>
      </c>
      <c r="E107" s="258">
        <v>1</v>
      </c>
      <c r="F107" s="251">
        <v>250000</v>
      </c>
      <c r="G107" s="537">
        <f>F107</f>
        <v>250000</v>
      </c>
      <c r="H107" s="519"/>
      <c r="I107" s="20">
        <f>F107*H107</f>
        <v>0</v>
      </c>
      <c r="J107" s="5"/>
      <c r="K107" s="20">
        <f>F107*J107</f>
        <v>0</v>
      </c>
      <c r="L107" s="5"/>
      <c r="M107" s="20">
        <f>F107*L107</f>
        <v>0</v>
      </c>
      <c r="N107" s="5"/>
      <c r="O107" s="20">
        <f>F107*N107</f>
        <v>0</v>
      </c>
    </row>
    <row r="108" spans="1:15" x14ac:dyDescent="0.25">
      <c r="A108" s="534"/>
      <c r="B108" s="256"/>
      <c r="C108" s="235"/>
      <c r="D108" s="257"/>
      <c r="E108" s="258"/>
      <c r="F108" s="251"/>
      <c r="G108" s="535"/>
      <c r="H108" s="519"/>
      <c r="I108" s="20"/>
      <c r="J108" s="5"/>
      <c r="K108" s="20"/>
      <c r="L108" s="5"/>
      <c r="M108" s="20"/>
      <c r="N108" s="5"/>
      <c r="O108" s="20"/>
    </row>
    <row r="109" spans="1:15" x14ac:dyDescent="0.25">
      <c r="A109" s="534" t="s">
        <v>369</v>
      </c>
      <c r="B109" s="256"/>
      <c r="C109" s="235" t="s">
        <v>364</v>
      </c>
      <c r="D109" s="257" t="s">
        <v>33</v>
      </c>
      <c r="E109" s="258">
        <f>F107</f>
        <v>250000</v>
      </c>
      <c r="F109" s="251"/>
      <c r="G109" s="535"/>
      <c r="H109" s="519"/>
      <c r="I109" s="20"/>
      <c r="J109" s="5"/>
      <c r="K109" s="20"/>
      <c r="L109" s="5"/>
      <c r="M109" s="20"/>
      <c r="N109" s="5"/>
      <c r="O109" s="20"/>
    </row>
    <row r="110" spans="1:15" x14ac:dyDescent="0.25">
      <c r="A110" s="534"/>
      <c r="B110" s="256"/>
      <c r="C110" s="235"/>
      <c r="D110" s="257"/>
      <c r="E110" s="258"/>
      <c r="F110" s="251"/>
      <c r="G110" s="535"/>
      <c r="H110" s="519"/>
      <c r="I110" s="20"/>
      <c r="J110" s="5"/>
      <c r="K110" s="20"/>
      <c r="L110" s="5"/>
      <c r="M110" s="20"/>
      <c r="N110" s="5"/>
      <c r="O110" s="20"/>
    </row>
    <row r="111" spans="1:15" ht="39" customHeight="1" x14ac:dyDescent="0.25">
      <c r="A111" s="534" t="s">
        <v>370</v>
      </c>
      <c r="B111" s="234"/>
      <c r="C111" s="235" t="s">
        <v>405</v>
      </c>
      <c r="D111" s="247" t="s">
        <v>8</v>
      </c>
      <c r="E111" s="92">
        <v>240</v>
      </c>
      <c r="F111" s="251"/>
      <c r="G111" s="535"/>
      <c r="H111" s="519"/>
      <c r="I111" s="20"/>
      <c r="J111" s="5"/>
      <c r="K111" s="20"/>
      <c r="L111" s="5"/>
      <c r="M111" s="20"/>
      <c r="N111" s="5"/>
      <c r="O111" s="20"/>
    </row>
    <row r="112" spans="1:15" ht="12" customHeight="1" x14ac:dyDescent="0.25">
      <c r="A112" s="534"/>
      <c r="B112" s="234"/>
      <c r="C112" s="235"/>
      <c r="D112" s="247"/>
      <c r="E112" s="92"/>
      <c r="F112" s="251"/>
      <c r="G112" s="535"/>
      <c r="H112" s="519"/>
      <c r="I112" s="20"/>
      <c r="J112" s="5"/>
      <c r="K112" s="20"/>
      <c r="L112" s="5"/>
      <c r="M112" s="20"/>
      <c r="N112" s="5"/>
      <c r="O112" s="20"/>
    </row>
    <row r="113" spans="1:15" ht="25" x14ac:dyDescent="0.25">
      <c r="A113" s="534" t="s">
        <v>371</v>
      </c>
      <c r="B113" s="234"/>
      <c r="C113" s="235" t="s">
        <v>84</v>
      </c>
      <c r="D113" s="247" t="s">
        <v>8</v>
      </c>
      <c r="E113" s="92">
        <f>E111</f>
        <v>240</v>
      </c>
      <c r="F113" s="251"/>
      <c r="G113" s="535"/>
      <c r="H113" s="519"/>
      <c r="I113" s="20"/>
      <c r="J113" s="5"/>
      <c r="K113" s="20"/>
      <c r="L113" s="5"/>
      <c r="M113" s="20"/>
      <c r="N113" s="5"/>
      <c r="O113" s="20"/>
    </row>
    <row r="114" spans="1:15" x14ac:dyDescent="0.25">
      <c r="A114" s="534"/>
      <c r="B114" s="234"/>
      <c r="C114" s="235"/>
      <c r="D114" s="247"/>
      <c r="E114" s="92"/>
      <c r="F114" s="251"/>
      <c r="G114" s="535"/>
      <c r="H114" s="519"/>
      <c r="I114" s="20"/>
      <c r="J114" s="5"/>
      <c r="K114" s="20"/>
      <c r="L114" s="5"/>
      <c r="M114" s="20"/>
      <c r="N114" s="5"/>
      <c r="O114" s="20"/>
    </row>
    <row r="115" spans="1:15" x14ac:dyDescent="0.25">
      <c r="A115" s="534"/>
      <c r="B115" s="234"/>
      <c r="C115" s="235"/>
      <c r="D115" s="247"/>
      <c r="E115" s="278"/>
      <c r="F115" s="251"/>
      <c r="G115" s="535"/>
      <c r="H115" s="519"/>
      <c r="I115" s="20"/>
      <c r="J115" s="5"/>
      <c r="K115" s="20"/>
      <c r="L115" s="5"/>
      <c r="M115" s="20"/>
      <c r="N115" s="5"/>
      <c r="O115" s="20"/>
    </row>
    <row r="116" spans="1:15" ht="25" x14ac:dyDescent="0.25">
      <c r="A116" s="534" t="s">
        <v>372</v>
      </c>
      <c r="B116" s="234"/>
      <c r="C116" s="235" t="s">
        <v>101</v>
      </c>
      <c r="D116" s="247" t="s">
        <v>8</v>
      </c>
      <c r="E116" s="92">
        <f>2*17*2.4</f>
        <v>81.599999999999994</v>
      </c>
      <c r="F116" s="251"/>
      <c r="G116" s="535"/>
      <c r="H116" s="519"/>
      <c r="I116" s="20"/>
      <c r="J116" s="5"/>
      <c r="K116" s="20"/>
      <c r="L116" s="5"/>
      <c r="M116" s="20"/>
      <c r="N116" s="5"/>
      <c r="O116" s="20"/>
    </row>
    <row r="117" spans="1:15" x14ac:dyDescent="0.25">
      <c r="A117" s="534"/>
      <c r="B117" s="234"/>
      <c r="C117" s="235"/>
      <c r="D117" s="257"/>
      <c r="E117" s="278"/>
      <c r="F117" s="251"/>
      <c r="G117" s="535"/>
      <c r="H117" s="519"/>
      <c r="I117" s="20"/>
      <c r="J117" s="5"/>
      <c r="K117" s="20"/>
      <c r="L117" s="5"/>
      <c r="M117" s="20"/>
      <c r="N117" s="5"/>
      <c r="O117" s="20"/>
    </row>
    <row r="118" spans="1:15" x14ac:dyDescent="0.25">
      <c r="A118" s="534" t="s">
        <v>373</v>
      </c>
      <c r="B118" s="234"/>
      <c r="C118" s="235" t="s">
        <v>429</v>
      </c>
      <c r="D118" s="247" t="s">
        <v>40</v>
      </c>
      <c r="E118" s="92">
        <v>40</v>
      </c>
      <c r="F118" s="251"/>
      <c r="G118" s="535"/>
      <c r="H118" s="519"/>
      <c r="I118" s="20"/>
      <c r="J118" s="5"/>
      <c r="K118" s="20"/>
      <c r="L118" s="5"/>
      <c r="M118" s="20"/>
      <c r="N118" s="5"/>
      <c r="O118" s="20"/>
    </row>
    <row r="119" spans="1:15" x14ac:dyDescent="0.25">
      <c r="A119" s="568"/>
      <c r="B119" s="259"/>
      <c r="C119" s="260"/>
      <c r="D119" s="279"/>
      <c r="E119" s="280"/>
      <c r="F119" s="281"/>
      <c r="G119" s="569"/>
      <c r="H119" s="519"/>
      <c r="I119" s="20"/>
      <c r="J119" s="5"/>
      <c r="K119" s="20"/>
      <c r="L119" s="5"/>
      <c r="M119" s="20"/>
      <c r="N119" s="5"/>
      <c r="O119" s="20"/>
    </row>
    <row r="120" spans="1:15" ht="25" x14ac:dyDescent="0.25">
      <c r="A120" s="534" t="s">
        <v>374</v>
      </c>
      <c r="B120" s="234"/>
      <c r="C120" s="235" t="s">
        <v>430</v>
      </c>
      <c r="D120" s="247" t="s">
        <v>39</v>
      </c>
      <c r="E120" s="92">
        <v>60</v>
      </c>
      <c r="F120" s="251"/>
      <c r="G120" s="535"/>
      <c r="H120" s="519"/>
      <c r="I120" s="20"/>
      <c r="J120" s="5"/>
      <c r="K120" s="20"/>
      <c r="L120" s="5"/>
      <c r="M120" s="20"/>
      <c r="N120" s="5"/>
      <c r="O120" s="20"/>
    </row>
    <row r="121" spans="1:15" x14ac:dyDescent="0.25">
      <c r="A121" s="568"/>
      <c r="B121" s="259"/>
      <c r="C121" s="260"/>
      <c r="D121" s="279"/>
      <c r="E121" s="280"/>
      <c r="F121" s="281"/>
      <c r="G121" s="569"/>
      <c r="H121" s="519"/>
      <c r="I121" s="20"/>
      <c r="J121" s="5"/>
      <c r="K121" s="20"/>
      <c r="L121" s="5"/>
      <c r="M121" s="20"/>
      <c r="N121" s="5"/>
      <c r="O121" s="20"/>
    </row>
    <row r="122" spans="1:15" x14ac:dyDescent="0.25">
      <c r="A122" s="534"/>
      <c r="B122" s="234"/>
      <c r="C122" s="235"/>
      <c r="D122" s="257"/>
      <c r="E122" s="278"/>
      <c r="F122" s="251"/>
      <c r="G122" s="535"/>
      <c r="H122" s="519"/>
      <c r="I122" s="20"/>
      <c r="J122" s="5"/>
      <c r="K122" s="20"/>
      <c r="L122" s="5"/>
      <c r="M122" s="20"/>
      <c r="N122" s="5"/>
      <c r="O122" s="20"/>
    </row>
    <row r="123" spans="1:15" s="33" customFormat="1" ht="13" thickBot="1" x14ac:dyDescent="0.3">
      <c r="A123" s="570"/>
      <c r="B123" s="571"/>
      <c r="C123" s="572"/>
      <c r="D123" s="573"/>
      <c r="E123" s="574"/>
      <c r="F123" s="575"/>
      <c r="G123" s="576"/>
      <c r="H123" s="520"/>
      <c r="I123" s="32"/>
      <c r="J123" s="31"/>
      <c r="K123" s="32"/>
      <c r="L123" s="31"/>
      <c r="M123" s="32"/>
      <c r="N123" s="31"/>
      <c r="O123" s="32"/>
    </row>
    <row r="124" spans="1:15" s="38" customFormat="1" ht="20.5" customHeight="1" thickTop="1" thickBot="1" x14ac:dyDescent="0.3">
      <c r="A124" s="546"/>
      <c r="B124" s="547"/>
      <c r="C124" s="548" t="s">
        <v>365</v>
      </c>
      <c r="D124" s="549"/>
      <c r="E124" s="550"/>
      <c r="F124" s="551"/>
      <c r="G124" s="552"/>
      <c r="H124" s="545"/>
      <c r="I124" s="37">
        <f>F124*H124</f>
        <v>0</v>
      </c>
      <c r="J124" s="36"/>
      <c r="K124" s="37">
        <f>F124*J124</f>
        <v>0</v>
      </c>
      <c r="L124" s="36"/>
      <c r="M124" s="37">
        <f>F124*L124</f>
        <v>0</v>
      </c>
      <c r="N124" s="36"/>
      <c r="O124" s="37">
        <f>F124*N124</f>
        <v>0</v>
      </c>
    </row>
    <row r="125" spans="1:15" s="38" customFormat="1" ht="20.5" customHeight="1" thickTop="1" thickBot="1" x14ac:dyDescent="0.3">
      <c r="A125" s="546"/>
      <c r="B125" s="547"/>
      <c r="C125" s="548" t="s">
        <v>442</v>
      </c>
      <c r="D125" s="549"/>
      <c r="E125" s="550"/>
      <c r="F125" s="551"/>
      <c r="G125" s="552"/>
      <c r="H125" s="545"/>
      <c r="I125" s="37">
        <f>F125*H125</f>
        <v>0</v>
      </c>
      <c r="J125" s="36"/>
      <c r="K125" s="37">
        <f>F125*J125</f>
        <v>0</v>
      </c>
      <c r="L125" s="36"/>
      <c r="M125" s="37">
        <f>F125*L125</f>
        <v>0</v>
      </c>
      <c r="N125" s="36"/>
      <c r="O125" s="37">
        <f>F125*N125</f>
        <v>0</v>
      </c>
    </row>
    <row r="126" spans="1:15" s="38" customFormat="1" ht="26" thickTop="1" thickBot="1" x14ac:dyDescent="0.3">
      <c r="A126" s="546" t="s">
        <v>0</v>
      </c>
      <c r="B126" s="547" t="s">
        <v>48</v>
      </c>
      <c r="C126" s="548" t="s">
        <v>2</v>
      </c>
      <c r="D126" s="549" t="s">
        <v>3</v>
      </c>
      <c r="E126" s="550" t="s">
        <v>4</v>
      </c>
      <c r="F126" s="551" t="s">
        <v>7</v>
      </c>
      <c r="G126" s="552" t="s">
        <v>6</v>
      </c>
      <c r="H126" s="545"/>
      <c r="I126" s="37" t="e">
        <f>F126*H126</f>
        <v>#VALUE!</v>
      </c>
      <c r="J126" s="36"/>
      <c r="K126" s="37" t="e">
        <f>F126*J126</f>
        <v>#VALUE!</v>
      </c>
      <c r="L126" s="36"/>
      <c r="M126" s="37" t="e">
        <f>F126*L126</f>
        <v>#VALUE!</v>
      </c>
      <c r="N126" s="36"/>
      <c r="O126" s="37" t="e">
        <f>F126*N126</f>
        <v>#VALUE!</v>
      </c>
    </row>
    <row r="127" spans="1:15" ht="13" thickTop="1" x14ac:dyDescent="0.25">
      <c r="A127" s="578"/>
      <c r="B127" s="579"/>
      <c r="C127" s="580"/>
      <c r="D127" s="581"/>
      <c r="E127" s="582"/>
      <c r="F127" s="583"/>
      <c r="G127" s="584"/>
      <c r="H127" s="519"/>
      <c r="I127" s="20"/>
      <c r="J127" s="5"/>
      <c r="K127" s="20"/>
      <c r="L127" s="5"/>
      <c r="M127" s="20"/>
      <c r="N127" s="5"/>
      <c r="O127" s="20"/>
    </row>
    <row r="128" spans="1:15" ht="13" x14ac:dyDescent="0.3">
      <c r="A128" s="532" t="s">
        <v>367</v>
      </c>
      <c r="B128" s="234"/>
      <c r="C128" s="239" t="s">
        <v>105</v>
      </c>
      <c r="D128" s="257"/>
      <c r="E128" s="247"/>
      <c r="F128" s="251"/>
      <c r="G128" s="535"/>
      <c r="H128" s="519"/>
      <c r="I128" s="20">
        <f>F128*H128</f>
        <v>0</v>
      </c>
      <c r="J128" s="5"/>
      <c r="K128" s="20">
        <f>F128*J128</f>
        <v>0</v>
      </c>
      <c r="L128" s="5"/>
      <c r="M128" s="20">
        <f>F128*L128</f>
        <v>0</v>
      </c>
      <c r="N128" s="5"/>
      <c r="O128" s="20">
        <f>F128*N128</f>
        <v>0</v>
      </c>
    </row>
    <row r="129" spans="1:15" s="33" customFormat="1" ht="100" x14ac:dyDescent="0.25">
      <c r="A129" s="585" t="s">
        <v>375</v>
      </c>
      <c r="B129" s="261"/>
      <c r="C129" s="252" t="s">
        <v>100</v>
      </c>
      <c r="D129" s="282" t="s">
        <v>30</v>
      </c>
      <c r="E129" s="283">
        <v>1</v>
      </c>
      <c r="F129" s="268"/>
      <c r="G129" s="586"/>
      <c r="H129" s="520"/>
      <c r="I129" s="32"/>
      <c r="J129" s="31"/>
      <c r="K129" s="32"/>
      <c r="L129" s="31"/>
      <c r="M129" s="32"/>
      <c r="N129" s="31"/>
      <c r="O129" s="32"/>
    </row>
    <row r="130" spans="1:15" ht="13" x14ac:dyDescent="0.3">
      <c r="A130" s="532"/>
      <c r="B130" s="231"/>
      <c r="C130" s="234"/>
      <c r="D130" s="247"/>
      <c r="E130" s="92"/>
      <c r="F130" s="251"/>
      <c r="G130" s="533"/>
      <c r="H130" s="519"/>
      <c r="I130" s="20"/>
      <c r="J130" s="5"/>
      <c r="K130" s="20"/>
      <c r="L130" s="5"/>
      <c r="M130" s="20"/>
      <c r="N130" s="5"/>
      <c r="O130" s="20"/>
    </row>
    <row r="131" spans="1:15" ht="13" x14ac:dyDescent="0.3">
      <c r="A131" s="532" t="s">
        <v>376</v>
      </c>
      <c r="B131" s="231"/>
      <c r="C131" s="232" t="s">
        <v>85</v>
      </c>
      <c r="D131" s="247"/>
      <c r="E131" s="92"/>
      <c r="F131" s="251"/>
      <c r="G131" s="533"/>
      <c r="H131" s="519"/>
      <c r="I131" s="20"/>
      <c r="J131" s="5"/>
      <c r="K131" s="20"/>
      <c r="L131" s="5"/>
      <c r="M131" s="20"/>
      <c r="N131" s="5"/>
      <c r="O131" s="20"/>
    </row>
    <row r="132" spans="1:15" x14ac:dyDescent="0.25">
      <c r="A132" s="534"/>
      <c r="B132" s="234"/>
      <c r="C132" s="235"/>
      <c r="D132" s="247"/>
      <c r="E132" s="92"/>
      <c r="F132" s="251"/>
      <c r="G132" s="533"/>
      <c r="H132" s="519"/>
      <c r="I132" s="20"/>
      <c r="J132" s="5"/>
      <c r="K132" s="20"/>
      <c r="L132" s="5"/>
      <c r="M132" s="20"/>
      <c r="N132" s="5"/>
      <c r="O132" s="20"/>
    </row>
    <row r="133" spans="1:15" s="13" customFormat="1" ht="37.5" x14ac:dyDescent="0.25">
      <c r="A133" s="534" t="s">
        <v>377</v>
      </c>
      <c r="B133" s="248"/>
      <c r="C133" s="307" t="s">
        <v>406</v>
      </c>
      <c r="D133" s="250" t="s">
        <v>286</v>
      </c>
      <c r="E133" s="92">
        <v>1</v>
      </c>
      <c r="F133" s="251">
        <f>15000*10</f>
        <v>150000</v>
      </c>
      <c r="G133" s="537">
        <f>E133*F133</f>
        <v>150000</v>
      </c>
      <c r="H133" s="522"/>
      <c r="I133" s="29">
        <f t="shared" ref="I133:I150" si="0">F133*H133</f>
        <v>0</v>
      </c>
      <c r="J133" s="27"/>
      <c r="K133" s="29">
        <f t="shared" ref="K133:K150" si="1">F133*J133</f>
        <v>0</v>
      </c>
      <c r="L133" s="27"/>
      <c r="M133" s="29">
        <f t="shared" ref="M133:M150" si="2">F133*L133</f>
        <v>0</v>
      </c>
      <c r="N133" s="27"/>
      <c r="O133" s="29">
        <f t="shared" ref="O133:O150" si="3">F133*N133</f>
        <v>0</v>
      </c>
    </row>
    <row r="134" spans="1:15" x14ac:dyDescent="0.25">
      <c r="A134" s="534"/>
      <c r="B134" s="234"/>
      <c r="C134" s="236"/>
      <c r="D134" s="250"/>
      <c r="E134" s="92"/>
      <c r="F134" s="251"/>
      <c r="G134" s="535"/>
      <c r="H134" s="519"/>
      <c r="I134" s="20"/>
      <c r="J134" s="5"/>
      <c r="K134" s="20"/>
      <c r="L134" s="5"/>
      <c r="M134" s="20"/>
      <c r="N134" s="5"/>
      <c r="O134" s="20"/>
    </row>
    <row r="135" spans="1:15" x14ac:dyDescent="0.25">
      <c r="A135" s="534" t="s">
        <v>378</v>
      </c>
      <c r="B135" s="234"/>
      <c r="C135" s="236" t="s">
        <v>364</v>
      </c>
      <c r="D135" s="250" t="s">
        <v>33</v>
      </c>
      <c r="E135" s="92">
        <f>F133</f>
        <v>150000</v>
      </c>
      <c r="F135" s="251"/>
      <c r="G135" s="535"/>
      <c r="H135" s="519"/>
      <c r="I135" s="20"/>
      <c r="J135" s="5"/>
      <c r="K135" s="20"/>
      <c r="L135" s="5"/>
      <c r="M135" s="20"/>
      <c r="N135" s="5"/>
      <c r="O135" s="20"/>
    </row>
    <row r="136" spans="1:15" s="45" customFormat="1" x14ac:dyDescent="0.25">
      <c r="A136" s="587"/>
      <c r="B136" s="286"/>
      <c r="C136" s="287"/>
      <c r="D136" s="288"/>
      <c r="E136" s="289"/>
      <c r="F136" s="290"/>
      <c r="G136" s="588"/>
      <c r="H136" s="577"/>
      <c r="I136" s="44"/>
      <c r="J136" s="43"/>
      <c r="K136" s="44"/>
      <c r="L136" s="43"/>
      <c r="M136" s="44"/>
      <c r="N136" s="43"/>
      <c r="O136" s="44"/>
    </row>
    <row r="137" spans="1:15" ht="25" x14ac:dyDescent="0.25">
      <c r="A137" s="534" t="s">
        <v>379</v>
      </c>
      <c r="B137" s="234"/>
      <c r="C137" s="236" t="s">
        <v>380</v>
      </c>
      <c r="D137" s="250" t="s">
        <v>13</v>
      </c>
      <c r="E137" s="92">
        <v>1</v>
      </c>
      <c r="F137" s="251"/>
      <c r="G137" s="535"/>
      <c r="H137" s="519"/>
      <c r="I137" s="20"/>
      <c r="J137" s="5"/>
      <c r="K137" s="20"/>
      <c r="L137" s="5"/>
      <c r="M137" s="20"/>
      <c r="N137" s="5"/>
      <c r="O137" s="20"/>
    </row>
    <row r="138" spans="1:15" s="45" customFormat="1" ht="14.15" customHeight="1" x14ac:dyDescent="0.25">
      <c r="A138" s="587"/>
      <c r="B138" s="286"/>
      <c r="C138" s="287"/>
      <c r="D138" s="288"/>
      <c r="E138" s="289"/>
      <c r="F138" s="290"/>
      <c r="G138" s="588"/>
      <c r="H138" s="577"/>
      <c r="I138" s="44"/>
      <c r="J138" s="43"/>
      <c r="K138" s="44"/>
      <c r="L138" s="43"/>
      <c r="M138" s="44"/>
      <c r="N138" s="43"/>
      <c r="O138" s="44"/>
    </row>
    <row r="139" spans="1:15" ht="45" customHeight="1" x14ac:dyDescent="0.25">
      <c r="A139" s="534" t="s">
        <v>381</v>
      </c>
      <c r="B139" s="234"/>
      <c r="C139" s="236" t="s">
        <v>431</v>
      </c>
      <c r="D139" s="250" t="s">
        <v>13</v>
      </c>
      <c r="E139" s="92">
        <v>1</v>
      </c>
      <c r="F139" s="251"/>
      <c r="G139" s="535"/>
      <c r="H139" s="519"/>
      <c r="I139" s="20"/>
      <c r="J139" s="5"/>
      <c r="K139" s="20"/>
      <c r="L139" s="5"/>
      <c r="M139" s="20"/>
      <c r="N139" s="5"/>
      <c r="O139" s="20"/>
    </row>
    <row r="140" spans="1:15" ht="29" customHeight="1" x14ac:dyDescent="0.25">
      <c r="A140" s="534" t="s">
        <v>382</v>
      </c>
      <c r="B140" s="234"/>
      <c r="C140" s="236" t="s">
        <v>415</v>
      </c>
      <c r="D140" s="291" t="s">
        <v>76</v>
      </c>
      <c r="E140" s="92">
        <v>1</v>
      </c>
      <c r="F140" s="251"/>
      <c r="G140" s="535"/>
      <c r="H140" s="519"/>
      <c r="I140" s="20"/>
      <c r="J140" s="5"/>
      <c r="K140" s="20"/>
      <c r="L140" s="5"/>
      <c r="M140" s="20"/>
      <c r="N140" s="5"/>
      <c r="O140" s="20"/>
    </row>
    <row r="141" spans="1:15" s="45" customFormat="1" x14ac:dyDescent="0.25">
      <c r="A141" s="568"/>
      <c r="B141" s="259"/>
      <c r="C141" s="260"/>
      <c r="D141" s="279"/>
      <c r="E141" s="285"/>
      <c r="F141" s="281"/>
      <c r="G141" s="569"/>
      <c r="H141" s="577"/>
      <c r="I141" s="44">
        <f t="shared" si="0"/>
        <v>0</v>
      </c>
      <c r="J141" s="43"/>
      <c r="K141" s="44">
        <f t="shared" si="1"/>
        <v>0</v>
      </c>
      <c r="L141" s="43"/>
      <c r="M141" s="44">
        <f t="shared" si="2"/>
        <v>0</v>
      </c>
      <c r="N141" s="43"/>
      <c r="O141" s="44">
        <f t="shared" si="3"/>
        <v>0</v>
      </c>
    </row>
    <row r="142" spans="1:15" ht="25" x14ac:dyDescent="0.25">
      <c r="A142" s="534" t="s">
        <v>382</v>
      </c>
      <c r="B142" s="234"/>
      <c r="C142" s="236" t="s">
        <v>86</v>
      </c>
      <c r="D142" s="250" t="s">
        <v>40</v>
      </c>
      <c r="E142" s="92">
        <v>1</v>
      </c>
      <c r="F142" s="251"/>
      <c r="G142" s="535"/>
      <c r="H142" s="519"/>
      <c r="I142" s="20">
        <f t="shared" si="0"/>
        <v>0</v>
      </c>
      <c r="J142" s="5"/>
      <c r="K142" s="20">
        <f t="shared" si="1"/>
        <v>0</v>
      </c>
      <c r="L142" s="5"/>
      <c r="M142" s="20">
        <f t="shared" si="2"/>
        <v>0</v>
      </c>
      <c r="N142" s="5"/>
      <c r="O142" s="20">
        <f t="shared" si="3"/>
        <v>0</v>
      </c>
    </row>
    <row r="143" spans="1:15" s="45" customFormat="1" x14ac:dyDescent="0.25">
      <c r="A143" s="587"/>
      <c r="B143" s="286"/>
      <c r="C143" s="287"/>
      <c r="D143" s="288"/>
      <c r="E143" s="289"/>
      <c r="F143" s="290"/>
      <c r="G143" s="588"/>
      <c r="H143" s="577"/>
      <c r="I143" s="44"/>
      <c r="J143" s="43"/>
      <c r="K143" s="44"/>
      <c r="L143" s="43"/>
      <c r="M143" s="44"/>
      <c r="N143" s="43"/>
      <c r="O143" s="44"/>
    </row>
    <row r="144" spans="1:15" ht="37.5" x14ac:dyDescent="0.25">
      <c r="A144" s="534" t="s">
        <v>383</v>
      </c>
      <c r="B144" s="234"/>
      <c r="C144" s="235" t="s">
        <v>90</v>
      </c>
      <c r="D144" s="250" t="s">
        <v>40</v>
      </c>
      <c r="E144" s="92">
        <v>1</v>
      </c>
      <c r="F144" s="251"/>
      <c r="G144" s="535"/>
      <c r="H144" s="519"/>
      <c r="I144" s="20"/>
      <c r="J144" s="5"/>
      <c r="K144" s="20"/>
      <c r="L144" s="5"/>
      <c r="M144" s="20"/>
      <c r="N144" s="5"/>
      <c r="O144" s="20"/>
    </row>
    <row r="145" spans="1:15" x14ac:dyDescent="0.25">
      <c r="A145" s="534"/>
      <c r="B145" s="234"/>
      <c r="C145" s="235"/>
      <c r="D145" s="250"/>
      <c r="E145" s="92"/>
      <c r="F145" s="251"/>
      <c r="G145" s="535"/>
      <c r="H145" s="519"/>
      <c r="I145" s="20"/>
      <c r="J145" s="5"/>
      <c r="K145" s="20"/>
      <c r="L145" s="5"/>
      <c r="M145" s="20"/>
      <c r="N145" s="5"/>
      <c r="O145" s="20"/>
    </row>
    <row r="146" spans="1:15" ht="25" x14ac:dyDescent="0.25">
      <c r="A146" s="534" t="s">
        <v>384</v>
      </c>
      <c r="B146" s="234"/>
      <c r="C146" s="235" t="s">
        <v>363</v>
      </c>
      <c r="D146" s="250" t="s">
        <v>40</v>
      </c>
      <c r="E146" s="92">
        <v>1</v>
      </c>
      <c r="F146" s="251"/>
      <c r="G146" s="535"/>
      <c r="H146" s="519"/>
      <c r="I146" s="20"/>
      <c r="J146" s="5"/>
      <c r="K146" s="20"/>
      <c r="L146" s="5"/>
      <c r="M146" s="20"/>
      <c r="N146" s="5"/>
      <c r="O146" s="20"/>
    </row>
    <row r="147" spans="1:15" s="9" customFormat="1" ht="13" x14ac:dyDescent="0.3">
      <c r="A147" s="532"/>
      <c r="B147" s="231"/>
      <c r="C147" s="239"/>
      <c r="D147" s="274"/>
      <c r="E147" s="275"/>
      <c r="F147" s="276"/>
      <c r="G147" s="567"/>
      <c r="H147" s="559"/>
      <c r="I147" s="35"/>
      <c r="J147" s="4"/>
      <c r="K147" s="35"/>
      <c r="L147" s="4"/>
      <c r="M147" s="35"/>
      <c r="N147" s="4"/>
      <c r="O147" s="35"/>
    </row>
    <row r="148" spans="1:15" ht="13" x14ac:dyDescent="0.3">
      <c r="A148" s="534" t="s">
        <v>385</v>
      </c>
      <c r="B148" s="234"/>
      <c r="C148" s="239" t="s">
        <v>87</v>
      </c>
      <c r="D148" s="250"/>
      <c r="E148" s="92"/>
      <c r="F148" s="251"/>
      <c r="G148" s="535"/>
      <c r="H148" s="519"/>
      <c r="I148" s="20">
        <f t="shared" si="0"/>
        <v>0</v>
      </c>
      <c r="J148" s="5"/>
      <c r="K148" s="20">
        <f t="shared" si="1"/>
        <v>0</v>
      </c>
      <c r="L148" s="5"/>
      <c r="M148" s="20">
        <f t="shared" si="2"/>
        <v>0</v>
      </c>
      <c r="N148" s="5"/>
      <c r="O148" s="20">
        <f t="shared" si="3"/>
        <v>0</v>
      </c>
    </row>
    <row r="149" spans="1:15" x14ac:dyDescent="0.25">
      <c r="A149" s="534" t="s">
        <v>386</v>
      </c>
      <c r="B149" s="234"/>
      <c r="C149" s="235" t="s">
        <v>102</v>
      </c>
      <c r="D149" s="250" t="s">
        <v>30</v>
      </c>
      <c r="E149" s="92">
        <v>1</v>
      </c>
      <c r="F149" s="251"/>
      <c r="G149" s="535"/>
      <c r="H149" s="519"/>
      <c r="I149" s="20"/>
      <c r="J149" s="5"/>
      <c r="K149" s="20"/>
      <c r="L149" s="5"/>
      <c r="M149" s="20"/>
      <c r="N149" s="5"/>
      <c r="O149" s="20"/>
    </row>
    <row r="150" spans="1:15" ht="13" thickBot="1" x14ac:dyDescent="0.3">
      <c r="A150" s="538"/>
      <c r="B150" s="539"/>
      <c r="C150" s="540"/>
      <c r="D150" s="541"/>
      <c r="E150" s="542"/>
      <c r="F150" s="543"/>
      <c r="G150" s="544"/>
      <c r="H150" s="519"/>
      <c r="I150" s="20">
        <f t="shared" si="0"/>
        <v>0</v>
      </c>
      <c r="J150" s="5"/>
      <c r="K150" s="20">
        <f t="shared" si="1"/>
        <v>0</v>
      </c>
      <c r="L150" s="5"/>
      <c r="M150" s="20">
        <f t="shared" si="2"/>
        <v>0</v>
      </c>
      <c r="N150" s="5"/>
      <c r="O150" s="20">
        <f t="shared" si="3"/>
        <v>0</v>
      </c>
    </row>
    <row r="151" spans="1:15" s="227" customFormat="1" ht="28.5" customHeight="1" thickTop="1" x14ac:dyDescent="0.3">
      <c r="A151" s="590"/>
      <c r="B151" s="591"/>
      <c r="C151" s="592" t="s">
        <v>423</v>
      </c>
      <c r="D151" s="593" t="s">
        <v>414</v>
      </c>
      <c r="E151" s="594">
        <v>1</v>
      </c>
      <c r="F151" s="595"/>
      <c r="G151" s="596"/>
      <c r="H151" s="589"/>
      <c r="I151" s="226"/>
      <c r="J151" s="225"/>
      <c r="K151" s="226"/>
      <c r="L151" s="225"/>
      <c r="M151" s="226"/>
      <c r="N151" s="225"/>
      <c r="O151" s="226"/>
    </row>
    <row r="152" spans="1:15" ht="32" customHeight="1" x14ac:dyDescent="0.3">
      <c r="A152" s="597"/>
      <c r="B152" s="215"/>
      <c r="C152" s="598" t="s">
        <v>470</v>
      </c>
      <c r="D152" s="270" t="s">
        <v>414</v>
      </c>
      <c r="E152" s="271">
        <v>2</v>
      </c>
      <c r="F152" s="269"/>
      <c r="G152" s="599"/>
      <c r="H152" s="512"/>
      <c r="I152" s="24">
        <f>SUM(I133:I151)</f>
        <v>0</v>
      </c>
      <c r="J152" s="24"/>
      <c r="K152" s="24">
        <f>SUM(K133:K151)</f>
        <v>0</v>
      </c>
      <c r="L152" s="24"/>
      <c r="M152" s="24">
        <f>SUM(M133:M151)</f>
        <v>0</v>
      </c>
      <c r="N152" s="24"/>
      <c r="O152" s="24">
        <f>SUM(O133:O151)</f>
        <v>0</v>
      </c>
    </row>
    <row r="153" spans="1:15" ht="13" thickBot="1" x14ac:dyDescent="0.3">
      <c r="A153" s="600"/>
      <c r="B153" s="601"/>
      <c r="C153" s="602"/>
      <c r="D153" s="603"/>
      <c r="E153" s="604"/>
      <c r="F153" s="605"/>
      <c r="G153" s="606"/>
    </row>
    <row r="154" spans="1:15" ht="13" thickTop="1" x14ac:dyDescent="0.25"/>
  </sheetData>
  <mergeCells count="4">
    <mergeCell ref="H1:I1"/>
    <mergeCell ref="J1:K1"/>
    <mergeCell ref="L1:M1"/>
    <mergeCell ref="N1:O1"/>
  </mergeCells>
  <pageMargins left="0.70866141732283472" right="0.70866141732283472" top="0.74803149606299213" bottom="0.74803149606299213" header="0.31496062992125984" footer="0.31496062992125984"/>
  <pageSetup paperSize="9" scale="67" firstPageNumber="38" fitToHeight="0" orientation="portrait" useFirstPageNumber="1" r:id="rId1"/>
  <headerFooter>
    <oddHeader>&amp;CTHE CONSTRUCTION OF 2 X 1500 CAPACITY LAYER HOUSES, AN OFFICE BLOCK AND WATER RETICULATION AT SEKGALE TRADING ENTERPRISE IN THE FETAKGOMO TUBATSE LOCAL MUNICIPALITY OF SEKHUKHUNE DISTRICT IN LIMPOPO PROVINCE. TENDER NO ACDP24/15</oddHeader>
  </headerFooter>
  <rowBreaks count="2" manualBreakCount="2">
    <brk id="64" max="11" man="1"/>
    <brk id="124"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84507-E269-42EC-A675-7BD7DF654820}">
  <dimension ref="A1:G161"/>
  <sheetViews>
    <sheetView view="pageBreakPreview" topLeftCell="A71" zoomScaleNormal="100" zoomScaleSheetLayoutView="100" workbookViewId="0">
      <selection activeCell="G77" sqref="G77"/>
    </sheetView>
  </sheetViews>
  <sheetFormatPr defaultRowHeight="12.5" x14ac:dyDescent="0.25"/>
  <cols>
    <col min="1" max="1" width="7.26953125" style="298" customWidth="1"/>
    <col min="2" max="2" width="10.7265625" customWidth="1"/>
    <col min="3" max="3" width="40.453125" customWidth="1"/>
    <col min="4" max="4" width="8.7265625" style="298"/>
    <col min="5" max="5" width="11.81640625" style="298" customWidth="1"/>
    <col min="6" max="6" width="14.1796875" customWidth="1"/>
    <col min="7" max="7" width="18.08984375" customWidth="1"/>
  </cols>
  <sheetData>
    <row r="1" spans="1:7" ht="13.5" thickBot="1" x14ac:dyDescent="0.35">
      <c r="A1" s="292"/>
      <c r="B1" s="47"/>
      <c r="C1" s="46"/>
      <c r="D1" s="299"/>
      <c r="E1" s="299"/>
      <c r="F1" s="48"/>
      <c r="G1" s="49"/>
    </row>
    <row r="2" spans="1:7" ht="13.5" thickTop="1" x14ac:dyDescent="0.3">
      <c r="A2" s="293" t="s">
        <v>0</v>
      </c>
      <c r="B2" s="50" t="s">
        <v>1</v>
      </c>
      <c r="C2" s="51" t="s">
        <v>2</v>
      </c>
      <c r="D2" s="300" t="s">
        <v>3</v>
      </c>
      <c r="E2" s="300" t="s">
        <v>108</v>
      </c>
      <c r="F2" s="52" t="s">
        <v>109</v>
      </c>
      <c r="G2" s="53" t="s">
        <v>6</v>
      </c>
    </row>
    <row r="3" spans="1:7" ht="13.5" thickBot="1" x14ac:dyDescent="0.35">
      <c r="A3" s="294" t="s">
        <v>110</v>
      </c>
      <c r="B3" s="54" t="s">
        <v>111</v>
      </c>
      <c r="C3" s="55"/>
      <c r="D3" s="301"/>
      <c r="E3" s="301"/>
      <c r="F3" s="56"/>
      <c r="G3" s="57"/>
    </row>
    <row r="4" spans="1:7" ht="13.5" thickTop="1" x14ac:dyDescent="0.3">
      <c r="A4" s="348" t="s">
        <v>296</v>
      </c>
      <c r="B4" s="349" t="s">
        <v>112</v>
      </c>
      <c r="C4" s="350" t="s">
        <v>113</v>
      </c>
      <c r="D4" s="351" t="s">
        <v>114</v>
      </c>
      <c r="E4" s="351"/>
      <c r="F4" s="352"/>
      <c r="G4" s="353"/>
    </row>
    <row r="5" spans="1:7" ht="50" x14ac:dyDescent="0.25">
      <c r="A5" s="354" t="s">
        <v>452</v>
      </c>
      <c r="B5" s="355" t="s">
        <v>12</v>
      </c>
      <c r="C5" s="356" t="s">
        <v>52</v>
      </c>
      <c r="D5" s="357" t="s">
        <v>8</v>
      </c>
      <c r="E5" s="358">
        <f>10*12</f>
        <v>120</v>
      </c>
      <c r="F5" s="359"/>
      <c r="G5" s="360"/>
    </row>
    <row r="6" spans="1:7" ht="13" x14ac:dyDescent="0.25">
      <c r="A6" s="354"/>
      <c r="B6" s="355"/>
      <c r="C6" s="356"/>
      <c r="D6" s="357"/>
      <c r="E6" s="358"/>
      <c r="F6" s="359"/>
      <c r="G6" s="360"/>
    </row>
    <row r="7" spans="1:7" ht="13" x14ac:dyDescent="0.3">
      <c r="A7" s="354"/>
      <c r="B7" s="361" t="s">
        <v>53</v>
      </c>
      <c r="C7" s="362" t="s">
        <v>54</v>
      </c>
      <c r="D7" s="357"/>
      <c r="E7" s="358"/>
      <c r="F7" s="359"/>
      <c r="G7" s="360"/>
    </row>
    <row r="8" spans="1:7" ht="13" x14ac:dyDescent="0.25">
      <c r="A8" s="354"/>
      <c r="B8" s="355"/>
      <c r="C8" s="363"/>
      <c r="D8" s="357"/>
      <c r="E8" s="358"/>
      <c r="F8" s="359"/>
      <c r="G8" s="360"/>
    </row>
    <row r="9" spans="1:7" ht="25" x14ac:dyDescent="0.25">
      <c r="A9" s="354" t="s">
        <v>297</v>
      </c>
      <c r="B9" s="355" t="s">
        <v>12</v>
      </c>
      <c r="C9" s="356" t="s">
        <v>55</v>
      </c>
      <c r="D9" s="357" t="s">
        <v>9</v>
      </c>
      <c r="E9" s="358">
        <f>0.15*E5</f>
        <v>18</v>
      </c>
      <c r="F9" s="359"/>
      <c r="G9" s="360"/>
    </row>
    <row r="10" spans="1:7" ht="13" x14ac:dyDescent="0.3">
      <c r="A10" s="354"/>
      <c r="B10" s="364" t="s">
        <v>115</v>
      </c>
      <c r="C10" s="365"/>
      <c r="D10" s="358"/>
      <c r="E10" s="358"/>
      <c r="F10" s="366"/>
      <c r="G10" s="360"/>
    </row>
    <row r="11" spans="1:7" ht="13" x14ac:dyDescent="0.3">
      <c r="A11" s="367" t="s">
        <v>298</v>
      </c>
      <c r="B11" s="368" t="s">
        <v>5</v>
      </c>
      <c r="C11" s="369" t="s">
        <v>117</v>
      </c>
      <c r="D11" s="358"/>
      <c r="E11" s="358"/>
      <c r="F11" s="366"/>
      <c r="G11" s="360"/>
    </row>
    <row r="12" spans="1:7" ht="31" customHeight="1" x14ac:dyDescent="0.25">
      <c r="A12" s="367"/>
      <c r="B12" s="368"/>
      <c r="C12" s="370" t="s">
        <v>118</v>
      </c>
      <c r="D12" s="358"/>
      <c r="E12" s="371"/>
      <c r="F12" s="366"/>
      <c r="G12" s="360"/>
    </row>
    <row r="13" spans="1:7" ht="25.5" customHeight="1" x14ac:dyDescent="0.25">
      <c r="A13" s="367" t="s">
        <v>299</v>
      </c>
      <c r="B13" s="368"/>
      <c r="C13" s="370" t="s">
        <v>388</v>
      </c>
      <c r="D13" s="358" t="s">
        <v>9</v>
      </c>
      <c r="E13" s="358">
        <f>0.8*0.45*23</f>
        <v>8.2800000000000011</v>
      </c>
      <c r="F13" s="366"/>
      <c r="G13" s="360"/>
    </row>
    <row r="14" spans="1:7" ht="39" customHeight="1" x14ac:dyDescent="0.25">
      <c r="A14" s="367" t="s">
        <v>300</v>
      </c>
      <c r="B14" s="368"/>
      <c r="C14" s="370" t="s">
        <v>120</v>
      </c>
      <c r="D14" s="358" t="str">
        <f>D13</f>
        <v>m³</v>
      </c>
      <c r="E14" s="358">
        <f>0.7*0.8*28</f>
        <v>15.679999999999998</v>
      </c>
      <c r="F14" s="366"/>
      <c r="G14" s="360"/>
    </row>
    <row r="15" spans="1:7" x14ac:dyDescent="0.25">
      <c r="A15" s="367"/>
      <c r="B15" s="368"/>
      <c r="C15" s="370"/>
      <c r="D15" s="358"/>
      <c r="E15" s="358"/>
      <c r="F15" s="366"/>
      <c r="G15" s="360"/>
    </row>
    <row r="16" spans="1:7" ht="13" x14ac:dyDescent="0.3">
      <c r="A16" s="367" t="s">
        <v>301</v>
      </c>
      <c r="B16" s="368"/>
      <c r="C16" s="365" t="s">
        <v>432</v>
      </c>
      <c r="D16" s="358"/>
      <c r="E16" s="358"/>
      <c r="F16" s="366"/>
      <c r="G16" s="360"/>
    </row>
    <row r="17" spans="1:7" x14ac:dyDescent="0.25">
      <c r="A17" s="367"/>
      <c r="B17" s="368"/>
      <c r="C17" s="372"/>
      <c r="D17" s="358"/>
      <c r="E17" s="358"/>
      <c r="F17" s="366"/>
      <c r="G17" s="360"/>
    </row>
    <row r="18" spans="1:7" x14ac:dyDescent="0.25">
      <c r="A18" s="367" t="s">
        <v>453</v>
      </c>
      <c r="B18" s="368"/>
      <c r="C18" s="372" t="s">
        <v>121</v>
      </c>
      <c r="D18" s="358" t="s">
        <v>9</v>
      </c>
      <c r="E18" s="358">
        <f>0.3*(E13+E14)</f>
        <v>7.1879999999999997</v>
      </c>
      <c r="F18" s="373"/>
      <c r="G18" s="374"/>
    </row>
    <row r="19" spans="1:7" x14ac:dyDescent="0.25">
      <c r="A19" s="367" t="s">
        <v>454</v>
      </c>
      <c r="B19" s="368"/>
      <c r="C19" s="372" t="s">
        <v>122</v>
      </c>
      <c r="D19" s="358" t="s">
        <v>9</v>
      </c>
      <c r="E19" s="358">
        <f>E18</f>
        <v>7.1879999999999997</v>
      </c>
      <c r="F19" s="373"/>
      <c r="G19" s="374"/>
    </row>
    <row r="20" spans="1:7" x14ac:dyDescent="0.25">
      <c r="A20" s="367"/>
      <c r="B20" s="368"/>
      <c r="C20" s="372"/>
      <c r="D20" s="358"/>
      <c r="E20" s="375"/>
      <c r="F20" s="366"/>
      <c r="G20" s="360"/>
    </row>
    <row r="21" spans="1:7" x14ac:dyDescent="0.25">
      <c r="A21" s="367" t="s">
        <v>302</v>
      </c>
      <c r="B21" s="368" t="s">
        <v>22</v>
      </c>
      <c r="C21" s="372" t="s">
        <v>123</v>
      </c>
      <c r="D21" s="358"/>
      <c r="E21" s="375"/>
      <c r="F21" s="366"/>
      <c r="G21" s="360"/>
    </row>
    <row r="22" spans="1:7" ht="33" customHeight="1" x14ac:dyDescent="0.25">
      <c r="A22" s="367" t="s">
        <v>451</v>
      </c>
      <c r="B22" s="368"/>
      <c r="C22" s="370" t="s">
        <v>124</v>
      </c>
      <c r="D22" s="358" t="s">
        <v>9</v>
      </c>
      <c r="E22" s="358">
        <f>0.25*24</f>
        <v>6</v>
      </c>
      <c r="F22" s="373"/>
      <c r="G22" s="374"/>
    </row>
    <row r="23" spans="1:7" x14ac:dyDescent="0.25">
      <c r="A23" s="367"/>
      <c r="B23" s="368"/>
      <c r="C23" s="372"/>
      <c r="D23" s="358"/>
      <c r="E23" s="358"/>
      <c r="F23" s="366"/>
      <c r="G23" s="376"/>
    </row>
    <row r="24" spans="1:7" ht="13" x14ac:dyDescent="0.3">
      <c r="A24" s="354" t="s">
        <v>306</v>
      </c>
      <c r="B24" s="364" t="s">
        <v>126</v>
      </c>
      <c r="C24" s="365" t="s">
        <v>127</v>
      </c>
      <c r="D24" s="358" t="s">
        <v>114</v>
      </c>
      <c r="E24" s="358"/>
      <c r="F24" s="366"/>
      <c r="G24" s="377"/>
    </row>
    <row r="25" spans="1:7" ht="13" x14ac:dyDescent="0.3">
      <c r="A25" s="354"/>
      <c r="B25" s="364" t="s">
        <v>128</v>
      </c>
      <c r="C25" s="378" t="s">
        <v>129</v>
      </c>
      <c r="D25" s="358"/>
      <c r="E25" s="358"/>
      <c r="F25" s="366"/>
      <c r="G25" s="377"/>
    </row>
    <row r="26" spans="1:7" x14ac:dyDescent="0.25">
      <c r="A26" s="367"/>
      <c r="B26" s="368"/>
      <c r="C26" s="378"/>
      <c r="D26" s="379"/>
      <c r="E26" s="379"/>
      <c r="F26" s="366"/>
      <c r="G26" s="377"/>
    </row>
    <row r="27" spans="1:7" ht="13" x14ac:dyDescent="0.3">
      <c r="A27" s="367"/>
      <c r="B27" s="368" t="s">
        <v>15</v>
      </c>
      <c r="C27" s="380" t="s">
        <v>130</v>
      </c>
      <c r="D27" s="379"/>
      <c r="E27" s="379"/>
      <c r="F27" s="366"/>
      <c r="G27" s="377"/>
    </row>
    <row r="28" spans="1:7" x14ac:dyDescent="0.25">
      <c r="A28" s="367" t="s">
        <v>451</v>
      </c>
      <c r="B28" s="368"/>
      <c r="C28" s="372" t="s">
        <v>131</v>
      </c>
      <c r="D28" s="379" t="s">
        <v>39</v>
      </c>
      <c r="E28" s="379">
        <f>8*2+6*2</f>
        <v>28</v>
      </c>
      <c r="F28" s="373"/>
      <c r="G28" s="374"/>
    </row>
    <row r="29" spans="1:7" x14ac:dyDescent="0.25">
      <c r="A29" s="367"/>
      <c r="B29" s="368"/>
      <c r="C29" s="372" t="s">
        <v>132</v>
      </c>
      <c r="D29" s="379"/>
      <c r="E29" s="379"/>
      <c r="F29" s="366"/>
      <c r="G29" s="377"/>
    </row>
    <row r="30" spans="1:7" ht="13" x14ac:dyDescent="0.3">
      <c r="A30" s="381"/>
      <c r="B30" s="382"/>
      <c r="C30" s="383"/>
      <c r="D30" s="384"/>
      <c r="E30" s="379"/>
      <c r="F30" s="385"/>
      <c r="G30" s="386"/>
    </row>
    <row r="31" spans="1:7" x14ac:dyDescent="0.25">
      <c r="A31" s="367" t="s">
        <v>305</v>
      </c>
      <c r="B31" s="368"/>
      <c r="C31" s="372" t="s">
        <v>131</v>
      </c>
      <c r="D31" s="379" t="s">
        <v>39</v>
      </c>
      <c r="E31" s="379">
        <f>8*2+6*2</f>
        <v>28</v>
      </c>
      <c r="F31" s="373"/>
      <c r="G31" s="374"/>
    </row>
    <row r="32" spans="1:7" ht="13" x14ac:dyDescent="0.3">
      <c r="A32" s="367"/>
      <c r="B32" s="368"/>
      <c r="C32" s="372" t="s">
        <v>282</v>
      </c>
      <c r="D32" s="379"/>
      <c r="E32" s="379"/>
      <c r="F32" s="385"/>
      <c r="G32" s="386"/>
    </row>
    <row r="33" spans="1:7" ht="13" x14ac:dyDescent="0.3">
      <c r="A33" s="367"/>
      <c r="B33" s="368"/>
      <c r="C33" s="387"/>
      <c r="D33" s="379"/>
      <c r="E33" s="379"/>
      <c r="F33" s="385"/>
      <c r="G33" s="386"/>
    </row>
    <row r="34" spans="1:7" ht="13" x14ac:dyDescent="0.3">
      <c r="A34" s="367" t="s">
        <v>306</v>
      </c>
      <c r="B34" s="368">
        <v>8.3000000000000007</v>
      </c>
      <c r="C34" s="387" t="s">
        <v>136</v>
      </c>
      <c r="D34" s="379"/>
      <c r="E34" s="379"/>
      <c r="F34" s="385"/>
      <c r="G34" s="386"/>
    </row>
    <row r="35" spans="1:7" ht="26.25" customHeight="1" x14ac:dyDescent="0.25">
      <c r="A35" s="367" t="s">
        <v>307</v>
      </c>
      <c r="B35" s="368"/>
      <c r="C35" s="388" t="s">
        <v>138</v>
      </c>
      <c r="D35" s="389" t="str">
        <f>D60</f>
        <v>m²</v>
      </c>
      <c r="E35" s="379">
        <v>48</v>
      </c>
      <c r="F35" s="373"/>
      <c r="G35" s="374"/>
    </row>
    <row r="36" spans="1:7" s="69" customFormat="1" ht="26.25" customHeight="1" thickBot="1" x14ac:dyDescent="0.3">
      <c r="A36" s="367" t="s">
        <v>450</v>
      </c>
      <c r="B36" s="410"/>
      <c r="C36" s="411" t="s">
        <v>416</v>
      </c>
      <c r="D36" s="405" t="s">
        <v>417</v>
      </c>
      <c r="E36" s="406">
        <v>1</v>
      </c>
      <c r="F36" s="412"/>
      <c r="G36" s="413"/>
    </row>
    <row r="37" spans="1:7" ht="21.5" customHeight="1" thickTop="1" thickBot="1" x14ac:dyDescent="0.3">
      <c r="A37" s="296" t="s">
        <v>133</v>
      </c>
      <c r="B37" s="59"/>
      <c r="C37" s="59"/>
      <c r="D37" s="303"/>
      <c r="E37" s="304"/>
      <c r="F37" s="60"/>
      <c r="G37" s="61"/>
    </row>
    <row r="38" spans="1:7" ht="21" customHeight="1" thickTop="1" thickBot="1" x14ac:dyDescent="0.35">
      <c r="A38" s="502" t="s">
        <v>441</v>
      </c>
      <c r="B38" s="503"/>
      <c r="C38" s="504"/>
      <c r="D38" s="505"/>
      <c r="E38" s="505"/>
      <c r="F38" s="506"/>
      <c r="G38" s="507"/>
    </row>
    <row r="39" spans="1:7" ht="14" thickTop="1" thickBot="1" x14ac:dyDescent="0.35">
      <c r="A39" s="293" t="s">
        <v>0</v>
      </c>
      <c r="B39" s="50" t="s">
        <v>1</v>
      </c>
      <c r="C39" s="62" t="s">
        <v>2</v>
      </c>
      <c r="D39" s="300" t="s">
        <v>3</v>
      </c>
      <c r="E39" s="300" t="s">
        <v>108</v>
      </c>
      <c r="F39" s="63" t="s">
        <v>109</v>
      </c>
      <c r="G39" s="64" t="s">
        <v>6</v>
      </c>
    </row>
    <row r="40" spans="1:7" ht="14" thickTop="1" thickBot="1" x14ac:dyDescent="0.35">
      <c r="A40" s="294" t="s">
        <v>110</v>
      </c>
      <c r="B40" s="54" t="s">
        <v>111</v>
      </c>
      <c r="C40" s="67" t="s">
        <v>134</v>
      </c>
      <c r="D40" s="301"/>
      <c r="E40" s="301"/>
      <c r="F40" s="65"/>
      <c r="G40" s="66"/>
    </row>
    <row r="41" spans="1:7" ht="13.5" thickTop="1" x14ac:dyDescent="0.3">
      <c r="A41" s="414"/>
      <c r="B41" s="415"/>
      <c r="C41" s="416"/>
      <c r="D41" s="417"/>
      <c r="E41" s="418"/>
      <c r="F41" s="419"/>
      <c r="G41" s="420"/>
    </row>
    <row r="42" spans="1:7" ht="13" x14ac:dyDescent="0.3">
      <c r="A42" s="381"/>
      <c r="B42" s="382"/>
      <c r="C42" s="383"/>
      <c r="D42" s="384"/>
      <c r="E42" s="379"/>
      <c r="F42" s="385"/>
      <c r="G42" s="386"/>
    </row>
    <row r="43" spans="1:7" x14ac:dyDescent="0.25">
      <c r="A43" s="367" t="s">
        <v>308</v>
      </c>
      <c r="B43" s="368" t="s">
        <v>14</v>
      </c>
      <c r="C43" s="387" t="s">
        <v>141</v>
      </c>
      <c r="D43" s="379"/>
      <c r="E43" s="379"/>
      <c r="F43" s="385"/>
      <c r="G43" s="360"/>
    </row>
    <row r="44" spans="1:7" ht="36" customHeight="1" x14ac:dyDescent="0.25">
      <c r="A44" s="367" t="s">
        <v>309</v>
      </c>
      <c r="B44" s="368"/>
      <c r="C44" s="392" t="s">
        <v>143</v>
      </c>
      <c r="D44" s="379" t="s">
        <v>9</v>
      </c>
      <c r="E44" s="393">
        <f>0.15*6*8</f>
        <v>7.1999999999999993</v>
      </c>
      <c r="F44" s="373"/>
      <c r="G44" s="374"/>
    </row>
    <row r="45" spans="1:7" ht="54.75" customHeight="1" x14ac:dyDescent="0.25">
      <c r="A45" s="367" t="s">
        <v>310</v>
      </c>
      <c r="B45" s="368"/>
      <c r="C45" s="388" t="s">
        <v>408</v>
      </c>
      <c r="D45" s="379" t="s">
        <v>9</v>
      </c>
      <c r="E45" s="379">
        <f>0.075*(0.5*8*2+6*0.5*2)</f>
        <v>1.05</v>
      </c>
      <c r="F45" s="373"/>
      <c r="G45" s="374"/>
    </row>
    <row r="46" spans="1:7" ht="52.5" customHeight="1" x14ac:dyDescent="0.25">
      <c r="A46" s="367" t="s">
        <v>311</v>
      </c>
      <c r="B46" s="368"/>
      <c r="C46" s="388" t="s">
        <v>146</v>
      </c>
      <c r="D46" s="379" t="s">
        <v>9</v>
      </c>
      <c r="E46" s="393">
        <f>0.2*2*3</f>
        <v>1.2000000000000002</v>
      </c>
      <c r="F46" s="373"/>
      <c r="G46" s="374"/>
    </row>
    <row r="47" spans="1:7" ht="31.5" customHeight="1" x14ac:dyDescent="0.25">
      <c r="A47" s="367" t="s">
        <v>312</v>
      </c>
      <c r="B47" s="368"/>
      <c r="C47" s="394" t="s">
        <v>148</v>
      </c>
      <c r="D47" s="379" t="s">
        <v>76</v>
      </c>
      <c r="E47" s="393">
        <v>2</v>
      </c>
      <c r="F47" s="373"/>
      <c r="G47" s="374"/>
    </row>
    <row r="48" spans="1:7" ht="41.15" customHeight="1" x14ac:dyDescent="0.25">
      <c r="A48" s="367" t="s">
        <v>313</v>
      </c>
      <c r="B48" s="368"/>
      <c r="C48" s="388" t="s">
        <v>149</v>
      </c>
      <c r="D48" s="389" t="str">
        <f>D52</f>
        <v>m²</v>
      </c>
      <c r="E48" s="379">
        <f>E35</f>
        <v>48</v>
      </c>
      <c r="F48" s="359"/>
      <c r="G48" s="360"/>
    </row>
    <row r="49" spans="1:7" x14ac:dyDescent="0.25">
      <c r="A49" s="367"/>
      <c r="B49" s="368"/>
      <c r="C49" s="388"/>
      <c r="D49" s="389"/>
      <c r="E49" s="379"/>
      <c r="F49" s="359"/>
      <c r="G49" s="360"/>
    </row>
    <row r="50" spans="1:7" ht="13" x14ac:dyDescent="0.25">
      <c r="A50" s="354" t="s">
        <v>314</v>
      </c>
      <c r="B50" s="368" t="s">
        <v>66</v>
      </c>
      <c r="C50" s="387" t="s">
        <v>150</v>
      </c>
      <c r="D50" s="379"/>
      <c r="E50" s="379"/>
      <c r="F50" s="359"/>
      <c r="G50" s="360"/>
    </row>
    <row r="51" spans="1:7" ht="13.5" customHeight="1" x14ac:dyDescent="0.25">
      <c r="A51" s="395" t="s">
        <v>315</v>
      </c>
      <c r="B51" s="368"/>
      <c r="C51" s="396" t="s">
        <v>152</v>
      </c>
      <c r="D51" s="358" t="s">
        <v>8</v>
      </c>
      <c r="E51" s="379">
        <f>8*6</f>
        <v>48</v>
      </c>
      <c r="F51" s="373"/>
      <c r="G51" s="374"/>
    </row>
    <row r="52" spans="1:7" ht="27" customHeight="1" x14ac:dyDescent="0.25">
      <c r="A52" s="395" t="s">
        <v>316</v>
      </c>
      <c r="B52" s="368"/>
      <c r="C52" s="370" t="s">
        <v>154</v>
      </c>
      <c r="D52" s="358" t="s">
        <v>8</v>
      </c>
      <c r="E52" s="379">
        <f>0.5*8*2+6*2*0.8</f>
        <v>17.600000000000001</v>
      </c>
      <c r="F52" s="373"/>
      <c r="G52" s="374"/>
    </row>
    <row r="53" spans="1:7" x14ac:dyDescent="0.25">
      <c r="A53" s="367"/>
      <c r="B53" s="368"/>
      <c r="C53" s="372"/>
      <c r="D53" s="358"/>
      <c r="E53" s="358"/>
      <c r="F53" s="359"/>
      <c r="G53" s="360"/>
    </row>
    <row r="54" spans="1:7" ht="25.5" customHeight="1" x14ac:dyDescent="0.25">
      <c r="A54" s="367" t="s">
        <v>317</v>
      </c>
      <c r="B54" s="368"/>
      <c r="C54" s="397" t="s">
        <v>156</v>
      </c>
      <c r="D54" s="358"/>
      <c r="E54" s="398"/>
      <c r="F54" s="359"/>
      <c r="G54" s="360"/>
    </row>
    <row r="55" spans="1:7" ht="18" customHeight="1" x14ac:dyDescent="0.25">
      <c r="A55" s="367" t="s">
        <v>455</v>
      </c>
      <c r="B55" s="368"/>
      <c r="C55" s="372" t="s">
        <v>157</v>
      </c>
      <c r="D55" s="358" t="s">
        <v>39</v>
      </c>
      <c r="E55" s="375">
        <f>18</f>
        <v>18</v>
      </c>
      <c r="F55" s="373"/>
      <c r="G55" s="374"/>
    </row>
    <row r="56" spans="1:7" ht="10.5" customHeight="1" x14ac:dyDescent="0.25">
      <c r="A56" s="367"/>
      <c r="B56" s="368"/>
      <c r="C56" s="372" t="s">
        <v>158</v>
      </c>
      <c r="D56" s="358"/>
      <c r="E56" s="398"/>
      <c r="F56" s="359"/>
      <c r="G56" s="360"/>
    </row>
    <row r="57" spans="1:7" ht="30.75" customHeight="1" x14ac:dyDescent="0.25">
      <c r="A57" s="367" t="s">
        <v>455</v>
      </c>
      <c r="B57" s="382"/>
      <c r="C57" s="399" t="s">
        <v>389</v>
      </c>
      <c r="D57" s="379" t="s">
        <v>39</v>
      </c>
      <c r="E57" s="379">
        <f>26</f>
        <v>26</v>
      </c>
      <c r="F57" s="359"/>
      <c r="G57" s="360"/>
    </row>
    <row r="58" spans="1:7" ht="13" x14ac:dyDescent="0.3">
      <c r="A58" s="354" t="s">
        <v>318</v>
      </c>
      <c r="B58" s="364" t="s">
        <v>112</v>
      </c>
      <c r="C58" s="400" t="s">
        <v>159</v>
      </c>
      <c r="D58" s="358"/>
      <c r="E58" s="358"/>
      <c r="F58" s="359"/>
      <c r="G58" s="360"/>
    </row>
    <row r="59" spans="1:7" x14ac:dyDescent="0.25">
      <c r="A59" s="367"/>
      <c r="B59" s="368">
        <v>5859</v>
      </c>
      <c r="C59" s="378" t="s">
        <v>160</v>
      </c>
      <c r="D59" s="358"/>
      <c r="E59" s="358"/>
      <c r="F59" s="359"/>
      <c r="G59" s="360"/>
    </row>
    <row r="60" spans="1:7" ht="37" customHeight="1" x14ac:dyDescent="0.25">
      <c r="A60" s="367" t="s">
        <v>456</v>
      </c>
      <c r="B60" s="368"/>
      <c r="C60" s="392" t="s">
        <v>161</v>
      </c>
      <c r="D60" s="358" t="s">
        <v>8</v>
      </c>
      <c r="E60" s="358">
        <f>13*11</f>
        <v>143</v>
      </c>
      <c r="F60" s="373"/>
      <c r="G60" s="374"/>
    </row>
    <row r="61" spans="1:7" x14ac:dyDescent="0.25">
      <c r="A61" s="381"/>
      <c r="B61" s="382"/>
      <c r="C61" s="401"/>
      <c r="D61" s="379"/>
      <c r="E61" s="379"/>
      <c r="F61" s="359"/>
      <c r="G61" s="360"/>
    </row>
    <row r="62" spans="1:7" ht="13" x14ac:dyDescent="0.3">
      <c r="A62" s="354" t="s">
        <v>319</v>
      </c>
      <c r="B62" s="364" t="s">
        <v>162</v>
      </c>
      <c r="C62" s="380" t="s">
        <v>163</v>
      </c>
      <c r="D62" s="379"/>
      <c r="E62" s="379"/>
      <c r="F62" s="359"/>
      <c r="G62" s="360"/>
    </row>
    <row r="63" spans="1:7" ht="13" x14ac:dyDescent="0.3">
      <c r="A63" s="354"/>
      <c r="B63" s="364"/>
      <c r="C63" s="380"/>
      <c r="D63" s="379"/>
      <c r="E63" s="379"/>
      <c r="F63" s="359"/>
      <c r="G63" s="360"/>
    </row>
    <row r="64" spans="1:7" ht="64.5" customHeight="1" x14ac:dyDescent="0.3">
      <c r="A64" s="354"/>
      <c r="B64" s="364"/>
      <c r="C64" s="402" t="s">
        <v>433</v>
      </c>
      <c r="D64" s="379"/>
      <c r="E64" s="379"/>
      <c r="F64" s="359"/>
      <c r="G64" s="360"/>
    </row>
    <row r="65" spans="1:7" ht="13" x14ac:dyDescent="0.3">
      <c r="A65" s="354"/>
      <c r="B65" s="364"/>
      <c r="C65" s="402"/>
      <c r="D65" s="379"/>
      <c r="E65" s="379"/>
      <c r="F65" s="359"/>
      <c r="G65" s="360"/>
    </row>
    <row r="66" spans="1:7" ht="50.25" customHeight="1" x14ac:dyDescent="0.3">
      <c r="A66" s="354" t="s">
        <v>320</v>
      </c>
      <c r="B66" s="364"/>
      <c r="C66" s="392" t="s">
        <v>165</v>
      </c>
      <c r="D66" s="389" t="str">
        <f>D60</f>
        <v>m²</v>
      </c>
      <c r="E66" s="379">
        <f>3*8*2+3*6*2</f>
        <v>84</v>
      </c>
      <c r="F66" s="359"/>
      <c r="G66" s="360"/>
    </row>
    <row r="67" spans="1:7" ht="38.25" customHeight="1" x14ac:dyDescent="0.3">
      <c r="A67" s="354" t="s">
        <v>321</v>
      </c>
      <c r="B67" s="364"/>
      <c r="C67" s="392" t="s">
        <v>391</v>
      </c>
      <c r="D67" s="389" t="str">
        <f>D66</f>
        <v>m²</v>
      </c>
      <c r="E67" s="379">
        <f>1.5*6*2+1.5*8*2</f>
        <v>42</v>
      </c>
      <c r="F67" s="359"/>
      <c r="G67" s="360"/>
    </row>
    <row r="68" spans="1:7" ht="39" customHeight="1" x14ac:dyDescent="0.3">
      <c r="A68" s="354" t="s">
        <v>322</v>
      </c>
      <c r="B68" s="364"/>
      <c r="C68" s="392" t="s">
        <v>434</v>
      </c>
      <c r="D68" s="379" t="s">
        <v>39</v>
      </c>
      <c r="E68" s="379">
        <f>15*(6*2+8*2)</f>
        <v>420</v>
      </c>
      <c r="F68" s="359"/>
      <c r="G68" s="360"/>
    </row>
    <row r="69" spans="1:7" ht="13.5" thickBot="1" x14ac:dyDescent="0.35">
      <c r="A69" s="354" t="s">
        <v>457</v>
      </c>
      <c r="B69" s="403"/>
      <c r="C69" s="404" t="s">
        <v>166</v>
      </c>
      <c r="D69" s="405" t="s">
        <v>39</v>
      </c>
      <c r="E69" s="406">
        <v>47</v>
      </c>
      <c r="F69" s="407"/>
      <c r="G69" s="408"/>
    </row>
    <row r="70" spans="1:7" ht="14" thickTop="1" thickBot="1" x14ac:dyDescent="0.3">
      <c r="A70" s="296" t="s">
        <v>133</v>
      </c>
      <c r="B70" s="59"/>
      <c r="C70" s="59"/>
      <c r="D70" s="303"/>
      <c r="E70" s="304"/>
      <c r="F70" s="60"/>
      <c r="G70" s="61"/>
    </row>
    <row r="71" spans="1:7" ht="14" thickTop="1" thickBot="1" x14ac:dyDescent="0.3">
      <c r="A71" s="502" t="s">
        <v>441</v>
      </c>
      <c r="B71" s="508"/>
      <c r="C71" s="508"/>
      <c r="D71" s="505"/>
      <c r="E71" s="509"/>
      <c r="F71" s="510"/>
      <c r="G71" s="511"/>
    </row>
    <row r="72" spans="1:7" ht="14" thickTop="1" thickBot="1" x14ac:dyDescent="0.35">
      <c r="A72" s="293" t="s">
        <v>0</v>
      </c>
      <c r="B72" s="50" t="s">
        <v>1</v>
      </c>
      <c r="C72" s="62" t="s">
        <v>2</v>
      </c>
      <c r="D72" s="300" t="s">
        <v>3</v>
      </c>
      <c r="E72" s="300" t="s">
        <v>108</v>
      </c>
      <c r="F72" s="63" t="s">
        <v>109</v>
      </c>
      <c r="G72" s="64" t="s">
        <v>6</v>
      </c>
    </row>
    <row r="73" spans="1:7" ht="14" thickTop="1" thickBot="1" x14ac:dyDescent="0.35">
      <c r="A73" s="294" t="s">
        <v>110</v>
      </c>
      <c r="B73" s="54" t="s">
        <v>111</v>
      </c>
      <c r="C73" s="67" t="s">
        <v>134</v>
      </c>
      <c r="D73" s="301"/>
      <c r="E73" s="301"/>
      <c r="F73" s="65"/>
      <c r="G73" s="66"/>
    </row>
    <row r="74" spans="1:7" ht="26" thickTop="1" x14ac:dyDescent="0.3">
      <c r="A74" s="421" t="s">
        <v>438</v>
      </c>
      <c r="B74" s="422" t="s">
        <v>392</v>
      </c>
      <c r="C74" s="416" t="s">
        <v>393</v>
      </c>
      <c r="D74" s="417"/>
      <c r="E74" s="418"/>
      <c r="F74" s="419"/>
      <c r="G74" s="420"/>
    </row>
    <row r="75" spans="1:7" ht="78" x14ac:dyDescent="0.3">
      <c r="A75" s="381"/>
      <c r="B75" s="382"/>
      <c r="C75" s="402" t="s">
        <v>394</v>
      </c>
      <c r="D75" s="384"/>
      <c r="E75" s="379"/>
      <c r="F75" s="385"/>
      <c r="G75" s="386"/>
    </row>
    <row r="76" spans="1:7" ht="13" x14ac:dyDescent="0.3">
      <c r="A76" s="381"/>
      <c r="B76" s="382"/>
      <c r="C76" s="383"/>
      <c r="D76" s="384"/>
      <c r="E76" s="379"/>
      <c r="F76" s="385"/>
      <c r="G76" s="386"/>
    </row>
    <row r="77" spans="1:7" s="298" customFormat="1" ht="62.5" x14ac:dyDescent="0.25">
      <c r="A77" s="381" t="s">
        <v>439</v>
      </c>
      <c r="B77" s="379"/>
      <c r="C77" s="622" t="s">
        <v>469</v>
      </c>
      <c r="D77" s="384" t="s">
        <v>283</v>
      </c>
      <c r="E77" s="375">
        <v>1</v>
      </c>
      <c r="F77" s="623">
        <v>75000</v>
      </c>
      <c r="G77" s="624">
        <f>F77</f>
        <v>75000</v>
      </c>
    </row>
    <row r="78" spans="1:7" ht="13" x14ac:dyDescent="0.3">
      <c r="A78" s="381" t="s">
        <v>444</v>
      </c>
      <c r="B78" s="382"/>
      <c r="C78" s="378" t="s">
        <v>445</v>
      </c>
      <c r="D78" s="384" t="s">
        <v>33</v>
      </c>
      <c r="E78" s="423">
        <f>G77</f>
        <v>75000</v>
      </c>
      <c r="F78" s="424"/>
      <c r="G78" s="386"/>
    </row>
    <row r="79" spans="1:7" ht="13" x14ac:dyDescent="0.3">
      <c r="A79" s="381"/>
      <c r="B79" s="382"/>
      <c r="C79" s="383"/>
      <c r="D79" s="384"/>
      <c r="E79" s="379"/>
      <c r="F79" s="385"/>
      <c r="G79" s="386"/>
    </row>
    <row r="80" spans="1:7" ht="13" x14ac:dyDescent="0.3">
      <c r="A80" s="354" t="s">
        <v>323</v>
      </c>
      <c r="B80" s="364"/>
      <c r="C80" s="425" t="s">
        <v>167</v>
      </c>
      <c r="D80" s="389"/>
      <c r="E80" s="379"/>
      <c r="F80" s="359"/>
      <c r="G80" s="360"/>
    </row>
    <row r="81" spans="1:7" ht="14" x14ac:dyDescent="0.3">
      <c r="A81" s="354"/>
      <c r="B81" s="364"/>
      <c r="C81" s="426"/>
      <c r="D81" s="389"/>
      <c r="E81" s="379"/>
      <c r="F81" s="359"/>
      <c r="G81" s="360"/>
    </row>
    <row r="82" spans="1:7" ht="47.25" customHeight="1" x14ac:dyDescent="0.3">
      <c r="A82" s="354" t="s">
        <v>324</v>
      </c>
      <c r="B82" s="364"/>
      <c r="C82" s="427" t="s">
        <v>390</v>
      </c>
      <c r="D82" s="428"/>
      <c r="E82" s="429"/>
      <c r="F82" s="359"/>
      <c r="G82" s="360"/>
    </row>
    <row r="83" spans="1:7" ht="13" x14ac:dyDescent="0.3">
      <c r="A83" s="354" t="s">
        <v>325</v>
      </c>
      <c r="B83" s="364"/>
      <c r="C83" s="430" t="s">
        <v>387</v>
      </c>
      <c r="D83" s="431" t="s">
        <v>8</v>
      </c>
      <c r="E83" s="432">
        <v>55</v>
      </c>
      <c r="F83" s="359"/>
      <c r="G83" s="360"/>
    </row>
    <row r="84" spans="1:7" ht="13" x14ac:dyDescent="0.3">
      <c r="A84" s="354"/>
      <c r="B84" s="364"/>
      <c r="C84" s="430"/>
      <c r="D84" s="431"/>
      <c r="E84" s="432"/>
      <c r="F84" s="359"/>
      <c r="G84" s="360"/>
    </row>
    <row r="85" spans="1:7" ht="13" x14ac:dyDescent="0.3">
      <c r="A85" s="354" t="s">
        <v>326</v>
      </c>
      <c r="B85" s="378"/>
      <c r="C85" s="383" t="s">
        <v>169</v>
      </c>
      <c r="D85" s="379"/>
      <c r="E85" s="379"/>
      <c r="F85" s="385"/>
      <c r="G85" s="390"/>
    </row>
    <row r="86" spans="1:7" ht="39" customHeight="1" x14ac:dyDescent="0.25">
      <c r="A86" s="367" t="s">
        <v>446</v>
      </c>
      <c r="B86" s="378"/>
      <c r="C86" s="388" t="s">
        <v>170</v>
      </c>
      <c r="D86" s="379" t="s">
        <v>39</v>
      </c>
      <c r="E86" s="379">
        <v>9.8000000000000007</v>
      </c>
      <c r="F86" s="373"/>
      <c r="G86" s="374"/>
    </row>
    <row r="87" spans="1:7" ht="52" customHeight="1" x14ac:dyDescent="0.25">
      <c r="A87" s="367"/>
      <c r="B87" s="378"/>
      <c r="C87" s="388"/>
      <c r="D87" s="379"/>
      <c r="E87" s="379"/>
      <c r="F87" s="385"/>
      <c r="G87" s="390"/>
    </row>
    <row r="88" spans="1:7" ht="54.5" customHeight="1" thickBot="1" x14ac:dyDescent="0.3">
      <c r="A88" s="409"/>
      <c r="B88" s="410"/>
      <c r="C88" s="411"/>
      <c r="D88" s="433"/>
      <c r="E88" s="433"/>
      <c r="F88" s="434"/>
      <c r="G88" s="435"/>
    </row>
    <row r="89" spans="1:7" ht="14" thickTop="1" thickBot="1" x14ac:dyDescent="0.3">
      <c r="A89" s="296" t="s">
        <v>133</v>
      </c>
      <c r="B89" s="59"/>
      <c r="C89" s="59"/>
      <c r="D89" s="303"/>
      <c r="E89" s="304"/>
      <c r="F89" s="60"/>
      <c r="G89" s="61"/>
    </row>
    <row r="90" spans="1:7" ht="14" thickTop="1" thickBot="1" x14ac:dyDescent="0.3">
      <c r="A90" s="502" t="s">
        <v>441</v>
      </c>
      <c r="B90" s="508"/>
      <c r="C90" s="508"/>
      <c r="D90" s="505"/>
      <c r="E90" s="509"/>
      <c r="F90" s="510"/>
      <c r="G90" s="511"/>
    </row>
    <row r="91" spans="1:7" ht="14" thickTop="1" thickBot="1" x14ac:dyDescent="0.35">
      <c r="A91" s="293" t="s">
        <v>0</v>
      </c>
      <c r="B91" s="50" t="s">
        <v>1</v>
      </c>
      <c r="C91" s="62" t="s">
        <v>2</v>
      </c>
      <c r="D91" s="300" t="s">
        <v>3</v>
      </c>
      <c r="E91" s="300" t="s">
        <v>108</v>
      </c>
      <c r="F91" s="63" t="s">
        <v>109</v>
      </c>
      <c r="G91" s="64" t="s">
        <v>6</v>
      </c>
    </row>
    <row r="92" spans="1:7" ht="14" thickTop="1" thickBot="1" x14ac:dyDescent="0.35">
      <c r="A92" s="294" t="s">
        <v>110</v>
      </c>
      <c r="B92" s="54" t="s">
        <v>111</v>
      </c>
      <c r="C92" s="67" t="s">
        <v>134</v>
      </c>
      <c r="D92" s="301"/>
      <c r="E92" s="301"/>
      <c r="F92" s="65"/>
      <c r="G92" s="66"/>
    </row>
    <row r="93" spans="1:7" ht="12.65" customHeight="1" thickTop="1" x14ac:dyDescent="0.3">
      <c r="A93" s="295"/>
      <c r="B93" s="58"/>
      <c r="C93" s="67"/>
      <c r="D93" s="302"/>
      <c r="E93" s="302"/>
      <c r="F93" s="68"/>
      <c r="G93" s="70"/>
    </row>
    <row r="94" spans="1:7" x14ac:dyDescent="0.25">
      <c r="A94" s="436"/>
      <c r="B94" s="437"/>
      <c r="C94" s="438"/>
      <c r="D94" s="439"/>
      <c r="E94" s="439"/>
      <c r="F94" s="440"/>
      <c r="G94" s="441"/>
    </row>
    <row r="95" spans="1:7" ht="13" x14ac:dyDescent="0.3">
      <c r="A95" s="391" t="s">
        <v>447</v>
      </c>
      <c r="B95" s="364" t="s">
        <v>162</v>
      </c>
      <c r="C95" s="380" t="s">
        <v>468</v>
      </c>
      <c r="D95" s="379"/>
      <c r="E95" s="379"/>
      <c r="F95" s="385"/>
      <c r="G95" s="390"/>
    </row>
    <row r="96" spans="1:7" ht="80" customHeight="1" x14ac:dyDescent="0.25">
      <c r="A96" s="442" t="s">
        <v>448</v>
      </c>
      <c r="B96" s="443"/>
      <c r="C96" s="388" t="s">
        <v>171</v>
      </c>
      <c r="D96" s="358" t="s">
        <v>8</v>
      </c>
      <c r="E96" s="389">
        <f>6*8</f>
        <v>48</v>
      </c>
      <c r="F96" s="385"/>
      <c r="G96" s="390"/>
    </row>
    <row r="97" spans="1:7" ht="38.5" customHeight="1" x14ac:dyDescent="0.25">
      <c r="A97" s="442" t="s">
        <v>449</v>
      </c>
      <c r="B97" s="443"/>
      <c r="C97" s="444" t="s">
        <v>172</v>
      </c>
      <c r="D97" s="358" t="s">
        <v>39</v>
      </c>
      <c r="E97" s="358">
        <v>30</v>
      </c>
      <c r="F97" s="373"/>
      <c r="G97" s="374"/>
    </row>
    <row r="98" spans="1:7" x14ac:dyDescent="0.25">
      <c r="A98" s="442"/>
      <c r="B98" s="368"/>
      <c r="C98" s="388"/>
      <c r="D98" s="358"/>
      <c r="E98" s="358"/>
      <c r="F98" s="385"/>
      <c r="G98" s="390"/>
    </row>
    <row r="99" spans="1:7" x14ac:dyDescent="0.25">
      <c r="A99" s="442" t="s">
        <v>458</v>
      </c>
      <c r="B99" s="443"/>
      <c r="C99" s="378" t="s">
        <v>173</v>
      </c>
      <c r="D99" s="358"/>
      <c r="E99" s="358"/>
      <c r="F99" s="385"/>
      <c r="G99" s="390"/>
    </row>
    <row r="100" spans="1:7" ht="37.5" customHeight="1" x14ac:dyDescent="0.25">
      <c r="A100" s="442" t="s">
        <v>459</v>
      </c>
      <c r="B100" s="443"/>
      <c r="C100" s="388" t="s">
        <v>396</v>
      </c>
      <c r="D100" s="358" t="str">
        <f>D96</f>
        <v>m²</v>
      </c>
      <c r="E100" s="358">
        <f>48</f>
        <v>48</v>
      </c>
      <c r="F100" s="385"/>
      <c r="G100" s="390"/>
    </row>
    <row r="101" spans="1:7" ht="25" x14ac:dyDescent="0.25">
      <c r="A101" s="442" t="s">
        <v>460</v>
      </c>
      <c r="B101" s="443"/>
      <c r="C101" s="388" t="s">
        <v>397</v>
      </c>
      <c r="D101" s="358" t="s">
        <v>30</v>
      </c>
      <c r="E101" s="358">
        <v>1</v>
      </c>
      <c r="F101" s="385"/>
      <c r="G101" s="390"/>
    </row>
    <row r="102" spans="1:7" ht="13" x14ac:dyDescent="0.3">
      <c r="A102" s="445" t="s">
        <v>327</v>
      </c>
      <c r="B102" s="364" t="s">
        <v>162</v>
      </c>
      <c r="C102" s="380" t="s">
        <v>174</v>
      </c>
      <c r="D102" s="379"/>
      <c r="E102" s="358"/>
      <c r="F102" s="385"/>
      <c r="G102" s="390"/>
    </row>
    <row r="103" spans="1:7" x14ac:dyDescent="0.25">
      <c r="A103" s="367"/>
      <c r="B103" s="378"/>
      <c r="C103" s="378"/>
      <c r="D103" s="379"/>
      <c r="E103" s="358"/>
      <c r="F103" s="385"/>
      <c r="G103" s="390"/>
    </row>
    <row r="104" spans="1:7" ht="29.25" customHeight="1" x14ac:dyDescent="0.25">
      <c r="A104" s="446"/>
      <c r="B104" s="378"/>
      <c r="C104" s="388" t="s">
        <v>175</v>
      </c>
      <c r="D104" s="379"/>
      <c r="E104" s="358"/>
      <c r="F104" s="385"/>
      <c r="G104" s="390"/>
    </row>
    <row r="105" spans="1:7" x14ac:dyDescent="0.25">
      <c r="A105" s="446" t="s">
        <v>328</v>
      </c>
      <c r="B105" s="378"/>
      <c r="C105" s="378" t="s">
        <v>176</v>
      </c>
      <c r="D105" s="379" t="s">
        <v>8</v>
      </c>
      <c r="E105" s="358">
        <f>48*3</f>
        <v>144</v>
      </c>
      <c r="F105" s="373"/>
      <c r="G105" s="374"/>
    </row>
    <row r="106" spans="1:7" x14ac:dyDescent="0.25">
      <c r="A106" s="367"/>
      <c r="B106" s="378"/>
      <c r="C106" s="378"/>
      <c r="D106" s="379"/>
      <c r="E106" s="358"/>
      <c r="F106" s="373"/>
      <c r="G106" s="374"/>
    </row>
    <row r="107" spans="1:7" ht="16.5" customHeight="1" x14ac:dyDescent="0.25">
      <c r="A107" s="367"/>
      <c r="B107" s="378"/>
      <c r="C107" s="388" t="s">
        <v>177</v>
      </c>
      <c r="D107" s="358"/>
      <c r="E107" s="358"/>
      <c r="F107" s="385"/>
      <c r="G107" s="390"/>
    </row>
    <row r="108" spans="1:7" ht="27" customHeight="1" x14ac:dyDescent="0.25">
      <c r="A108" s="367" t="s">
        <v>337</v>
      </c>
      <c r="B108" s="368"/>
      <c r="C108" s="388" t="s">
        <v>178</v>
      </c>
      <c r="D108" s="379" t="s">
        <v>8</v>
      </c>
      <c r="E108" s="358">
        <f>48</f>
        <v>48</v>
      </c>
      <c r="F108" s="373"/>
      <c r="G108" s="374"/>
    </row>
    <row r="109" spans="1:7" x14ac:dyDescent="0.25">
      <c r="A109" s="367"/>
      <c r="B109" s="368"/>
      <c r="C109" s="388"/>
      <c r="D109" s="358"/>
      <c r="E109" s="358"/>
      <c r="F109" s="385"/>
      <c r="G109" s="390"/>
    </row>
    <row r="110" spans="1:7" x14ac:dyDescent="0.25">
      <c r="A110" s="367"/>
      <c r="B110" s="368"/>
      <c r="C110" s="388"/>
      <c r="D110" s="379"/>
      <c r="E110" s="358"/>
      <c r="F110" s="385"/>
      <c r="G110" s="390"/>
    </row>
    <row r="111" spans="1:7" ht="13" x14ac:dyDescent="0.3">
      <c r="A111" s="354" t="s">
        <v>336</v>
      </c>
      <c r="B111" s="364" t="s">
        <v>162</v>
      </c>
      <c r="C111" s="447" t="s">
        <v>179</v>
      </c>
      <c r="D111" s="358"/>
      <c r="E111" s="358"/>
      <c r="F111" s="385"/>
      <c r="G111" s="390"/>
    </row>
    <row r="112" spans="1:7" ht="46.5" customHeight="1" x14ac:dyDescent="0.25">
      <c r="A112" s="367"/>
      <c r="B112" s="378"/>
      <c r="C112" s="388" t="s">
        <v>180</v>
      </c>
      <c r="D112" s="358"/>
      <c r="E112" s="358"/>
      <c r="F112" s="385"/>
      <c r="G112" s="390"/>
    </row>
    <row r="113" spans="1:7" x14ac:dyDescent="0.25">
      <c r="A113" s="367"/>
      <c r="B113" s="378"/>
      <c r="C113" s="388"/>
      <c r="D113" s="358"/>
      <c r="E113" s="358"/>
      <c r="F113" s="385"/>
      <c r="G113" s="390"/>
    </row>
    <row r="114" spans="1:7" x14ac:dyDescent="0.25">
      <c r="A114" s="367" t="s">
        <v>335</v>
      </c>
      <c r="B114" s="378"/>
      <c r="C114" s="378" t="s">
        <v>181</v>
      </c>
      <c r="D114" s="379" t="s">
        <v>8</v>
      </c>
      <c r="E114" s="358">
        <f>E105</f>
        <v>144</v>
      </c>
      <c r="F114" s="373"/>
      <c r="G114" s="374"/>
    </row>
    <row r="115" spans="1:7" ht="13" x14ac:dyDescent="0.25">
      <c r="A115" s="448"/>
      <c r="B115" s="443"/>
      <c r="C115" s="449"/>
      <c r="D115" s="450"/>
      <c r="E115" s="379"/>
      <c r="F115" s="385"/>
      <c r="G115" s="390"/>
    </row>
    <row r="116" spans="1:7" ht="14.15" customHeight="1" x14ac:dyDescent="0.25">
      <c r="A116" s="367"/>
      <c r="B116" s="368"/>
      <c r="C116" s="388" t="s">
        <v>182</v>
      </c>
      <c r="D116" s="358"/>
      <c r="E116" s="358"/>
      <c r="F116" s="385"/>
      <c r="G116" s="390"/>
    </row>
    <row r="117" spans="1:7" x14ac:dyDescent="0.25">
      <c r="A117" s="367" t="s">
        <v>334</v>
      </c>
      <c r="B117" s="368"/>
      <c r="C117" s="388" t="s">
        <v>183</v>
      </c>
      <c r="D117" s="379" t="s">
        <v>8</v>
      </c>
      <c r="E117" s="358">
        <f>6*8</f>
        <v>48</v>
      </c>
      <c r="F117" s="373"/>
      <c r="G117" s="374"/>
    </row>
    <row r="118" spans="1:7" x14ac:dyDescent="0.25">
      <c r="A118" s="367"/>
      <c r="B118" s="368"/>
      <c r="C118" s="388"/>
      <c r="D118" s="358"/>
      <c r="E118" s="358"/>
      <c r="F118" s="385"/>
      <c r="G118" s="390"/>
    </row>
    <row r="119" spans="1:7" x14ac:dyDescent="0.25">
      <c r="A119" s="367"/>
      <c r="B119" s="368"/>
      <c r="C119" s="388" t="s">
        <v>184</v>
      </c>
      <c r="D119" s="358"/>
      <c r="E119" s="358"/>
      <c r="F119" s="385"/>
      <c r="G119" s="390"/>
    </row>
    <row r="120" spans="1:7" ht="51" customHeight="1" thickBot="1" x14ac:dyDescent="0.3">
      <c r="A120" s="367" t="s">
        <v>333</v>
      </c>
      <c r="B120" s="410"/>
      <c r="C120" s="411" t="s">
        <v>185</v>
      </c>
      <c r="D120" s="406" t="s">
        <v>30</v>
      </c>
      <c r="E120" s="433">
        <v>1</v>
      </c>
      <c r="F120" s="434"/>
      <c r="G120" s="435"/>
    </row>
    <row r="121" spans="1:7" ht="14" thickTop="1" thickBot="1" x14ac:dyDescent="0.3">
      <c r="A121" s="296" t="s">
        <v>133</v>
      </c>
      <c r="B121" s="59"/>
      <c r="C121" s="59"/>
      <c r="D121" s="303"/>
      <c r="E121" s="304"/>
      <c r="F121" s="60"/>
      <c r="G121" s="61"/>
    </row>
    <row r="122" spans="1:7" ht="14" thickTop="1" thickBot="1" x14ac:dyDescent="0.3">
      <c r="A122" s="502" t="s">
        <v>441</v>
      </c>
      <c r="B122" s="508"/>
      <c r="C122" s="508"/>
      <c r="D122" s="505"/>
      <c r="E122" s="509"/>
      <c r="F122" s="510"/>
      <c r="G122" s="511"/>
    </row>
    <row r="123" spans="1:7" ht="14" thickTop="1" thickBot="1" x14ac:dyDescent="0.35">
      <c r="A123" s="293" t="s">
        <v>0</v>
      </c>
      <c r="B123" s="50" t="s">
        <v>1</v>
      </c>
      <c r="C123" s="62" t="s">
        <v>2</v>
      </c>
      <c r="D123" s="300" t="s">
        <v>3</v>
      </c>
      <c r="E123" s="300" t="s">
        <v>108</v>
      </c>
      <c r="F123" s="63" t="s">
        <v>109</v>
      </c>
      <c r="G123" s="64" t="s">
        <v>6</v>
      </c>
    </row>
    <row r="124" spans="1:7" ht="14" thickTop="1" thickBot="1" x14ac:dyDescent="0.35">
      <c r="A124" s="294" t="s">
        <v>110</v>
      </c>
      <c r="B124" s="54" t="s">
        <v>111</v>
      </c>
      <c r="C124" s="67" t="s">
        <v>134</v>
      </c>
      <c r="D124" s="301"/>
      <c r="E124" s="301"/>
      <c r="F124" s="65"/>
      <c r="G124" s="66"/>
    </row>
    <row r="125" spans="1:7" ht="13.5" thickTop="1" x14ac:dyDescent="0.3">
      <c r="A125" s="451"/>
      <c r="B125" s="452"/>
      <c r="C125" s="416"/>
      <c r="D125" s="351"/>
      <c r="E125" s="351"/>
      <c r="F125" s="419"/>
      <c r="G125" s="453"/>
    </row>
    <row r="126" spans="1:7" ht="13" x14ac:dyDescent="0.3">
      <c r="A126" s="354" t="s">
        <v>332</v>
      </c>
      <c r="B126" s="364" t="s">
        <v>162</v>
      </c>
      <c r="C126" s="380" t="s">
        <v>186</v>
      </c>
      <c r="D126" s="379"/>
      <c r="E126" s="379"/>
      <c r="F126" s="385"/>
      <c r="G126" s="360"/>
    </row>
    <row r="127" spans="1:7" x14ac:dyDescent="0.25">
      <c r="A127" s="367"/>
      <c r="B127" s="368"/>
      <c r="C127" s="378"/>
      <c r="D127" s="379"/>
      <c r="E127" s="379"/>
      <c r="F127" s="454"/>
      <c r="G127" s="376"/>
    </row>
    <row r="128" spans="1:7" x14ac:dyDescent="0.25">
      <c r="A128" s="367"/>
      <c r="B128" s="368"/>
      <c r="C128" s="620" t="s">
        <v>187</v>
      </c>
      <c r="D128" s="379"/>
      <c r="E128" s="379"/>
      <c r="F128" s="378"/>
      <c r="G128" s="377"/>
    </row>
    <row r="129" spans="1:7" x14ac:dyDescent="0.25">
      <c r="A129" s="367"/>
      <c r="B129" s="368"/>
      <c r="C129" s="620"/>
      <c r="D129" s="379"/>
      <c r="E129" s="379"/>
      <c r="F129" s="385"/>
      <c r="G129" s="390"/>
    </row>
    <row r="130" spans="1:7" x14ac:dyDescent="0.25">
      <c r="A130" s="367"/>
      <c r="B130" s="368"/>
      <c r="C130" s="620"/>
      <c r="D130" s="379"/>
      <c r="E130" s="379"/>
      <c r="F130" s="366"/>
      <c r="G130" s="455"/>
    </row>
    <row r="131" spans="1:7" ht="39" customHeight="1" x14ac:dyDescent="0.25">
      <c r="A131" s="367" t="s">
        <v>331</v>
      </c>
      <c r="B131" s="368"/>
      <c r="C131" s="444" t="s">
        <v>395</v>
      </c>
      <c r="D131" s="379" t="s">
        <v>168</v>
      </c>
      <c r="E131" s="379">
        <v>8</v>
      </c>
      <c r="F131" s="373"/>
      <c r="G131" s="374"/>
    </row>
    <row r="132" spans="1:7" ht="51" customHeight="1" x14ac:dyDescent="0.25">
      <c r="A132" s="456" t="s">
        <v>330</v>
      </c>
      <c r="B132" s="457"/>
      <c r="C132" s="388" t="s">
        <v>435</v>
      </c>
      <c r="D132" s="458" t="s">
        <v>168</v>
      </c>
      <c r="E132" s="458">
        <v>1</v>
      </c>
      <c r="F132" s="459"/>
      <c r="G132" s="460"/>
    </row>
    <row r="133" spans="1:7" ht="16" customHeight="1" x14ac:dyDescent="0.25">
      <c r="A133" s="456"/>
      <c r="B133" s="457"/>
      <c r="C133" s="461"/>
      <c r="D133" s="458"/>
      <c r="E133" s="458"/>
      <c r="F133" s="459"/>
      <c r="G133" s="460"/>
    </row>
    <row r="134" spans="1:7" x14ac:dyDescent="0.25">
      <c r="A134" s="367"/>
      <c r="B134" s="368"/>
      <c r="C134" s="620" t="s">
        <v>188</v>
      </c>
      <c r="D134" s="379"/>
      <c r="E134" s="379"/>
      <c r="F134" s="366"/>
      <c r="G134" s="455"/>
    </row>
    <row r="135" spans="1:7" x14ac:dyDescent="0.25">
      <c r="A135" s="621" t="s">
        <v>329</v>
      </c>
      <c r="B135" s="368"/>
      <c r="C135" s="620"/>
      <c r="D135" s="379"/>
      <c r="E135" s="379"/>
      <c r="F135" s="454"/>
      <c r="G135" s="376"/>
    </row>
    <row r="136" spans="1:7" x14ac:dyDescent="0.25">
      <c r="A136" s="621"/>
      <c r="B136" s="368"/>
      <c r="C136" s="620"/>
      <c r="D136" s="379"/>
      <c r="E136" s="379"/>
      <c r="F136" s="378"/>
      <c r="G136" s="377"/>
    </row>
    <row r="137" spans="1:7" x14ac:dyDescent="0.25">
      <c r="A137" s="621"/>
      <c r="B137" s="368"/>
      <c r="C137" s="620"/>
      <c r="D137" s="358"/>
      <c r="E137" s="358"/>
      <c r="F137" s="378"/>
      <c r="G137" s="377"/>
    </row>
    <row r="138" spans="1:7" x14ac:dyDescent="0.25">
      <c r="A138" s="367"/>
      <c r="B138" s="368"/>
      <c r="C138" s="462" t="s">
        <v>189</v>
      </c>
      <c r="D138" s="379" t="s">
        <v>168</v>
      </c>
      <c r="E138" s="379">
        <v>4</v>
      </c>
      <c r="F138" s="373"/>
      <c r="G138" s="374"/>
    </row>
    <row r="139" spans="1:7" x14ac:dyDescent="0.25">
      <c r="A139" s="367"/>
      <c r="B139" s="368"/>
      <c r="C139" s="462"/>
      <c r="D139" s="379"/>
      <c r="E139" s="379"/>
      <c r="F139" s="378"/>
      <c r="G139" s="455"/>
    </row>
    <row r="140" spans="1:7" x14ac:dyDescent="0.25">
      <c r="A140" s="367"/>
      <c r="B140" s="368"/>
      <c r="C140" s="372" t="s">
        <v>190</v>
      </c>
      <c r="D140" s="379" t="s">
        <v>168</v>
      </c>
      <c r="E140" s="379">
        <v>3</v>
      </c>
      <c r="F140" s="373"/>
      <c r="G140" s="374"/>
    </row>
    <row r="141" spans="1:7" x14ac:dyDescent="0.25">
      <c r="A141" s="367"/>
      <c r="B141" s="368"/>
      <c r="C141" s="372"/>
      <c r="D141" s="379"/>
      <c r="E141" s="379"/>
      <c r="F141" s="373"/>
      <c r="G141" s="374"/>
    </row>
    <row r="142" spans="1:7" x14ac:dyDescent="0.25">
      <c r="A142" s="367"/>
      <c r="B142" s="368"/>
      <c r="C142" s="372" t="s">
        <v>191</v>
      </c>
      <c r="D142" s="379" t="s">
        <v>168</v>
      </c>
      <c r="E142" s="379">
        <v>2</v>
      </c>
      <c r="F142" s="373"/>
      <c r="G142" s="374"/>
    </row>
    <row r="143" spans="1:7" x14ac:dyDescent="0.25">
      <c r="A143" s="367"/>
      <c r="B143" s="368"/>
      <c r="C143" s="372"/>
      <c r="D143" s="379"/>
      <c r="E143" s="379"/>
      <c r="F143" s="378"/>
      <c r="G143" s="455"/>
    </row>
    <row r="144" spans="1:7" ht="13" x14ac:dyDescent="0.3">
      <c r="A144" s="354" t="s">
        <v>338</v>
      </c>
      <c r="B144" s="364" t="s">
        <v>162</v>
      </c>
      <c r="C144" s="447" t="s">
        <v>192</v>
      </c>
      <c r="D144" s="358"/>
      <c r="E144" s="358"/>
      <c r="F144" s="378"/>
      <c r="G144" s="455"/>
    </row>
    <row r="145" spans="1:7" ht="39" customHeight="1" x14ac:dyDescent="0.25">
      <c r="A145" s="367" t="s">
        <v>461</v>
      </c>
      <c r="B145" s="368"/>
      <c r="C145" s="388" t="s">
        <v>193</v>
      </c>
      <c r="D145" s="358" t="s">
        <v>40</v>
      </c>
      <c r="E145" s="358">
        <v>6</v>
      </c>
      <c r="F145" s="373"/>
      <c r="G145" s="374"/>
    </row>
    <row r="146" spans="1:7" x14ac:dyDescent="0.25">
      <c r="A146" s="367"/>
      <c r="B146" s="368"/>
      <c r="C146" s="388"/>
      <c r="D146" s="358"/>
      <c r="E146" s="358"/>
      <c r="F146" s="378"/>
      <c r="G146" s="455"/>
    </row>
    <row r="147" spans="1:7" ht="24" customHeight="1" x14ac:dyDescent="0.25">
      <c r="A147" s="367" t="s">
        <v>462</v>
      </c>
      <c r="B147" s="368"/>
      <c r="C147" s="388" t="s">
        <v>194</v>
      </c>
      <c r="D147" s="358" t="s">
        <v>40</v>
      </c>
      <c r="E147" s="358">
        <v>5</v>
      </c>
      <c r="F147" s="373"/>
      <c r="G147" s="374"/>
    </row>
    <row r="148" spans="1:7" x14ac:dyDescent="0.25">
      <c r="A148" s="367"/>
      <c r="B148" s="368"/>
      <c r="C148" s="388"/>
      <c r="D148" s="358"/>
      <c r="E148" s="358"/>
      <c r="F148" s="378"/>
      <c r="G148" s="455"/>
    </row>
    <row r="149" spans="1:7" ht="24.75" customHeight="1" x14ac:dyDescent="0.25">
      <c r="A149" s="367" t="s">
        <v>463</v>
      </c>
      <c r="B149" s="368"/>
      <c r="C149" s="388" t="s">
        <v>195</v>
      </c>
      <c r="D149" s="358" t="s">
        <v>40</v>
      </c>
      <c r="E149" s="358">
        <v>6</v>
      </c>
      <c r="F149" s="373"/>
      <c r="G149" s="374"/>
    </row>
    <row r="150" spans="1:7" x14ac:dyDescent="0.25">
      <c r="A150" s="367"/>
      <c r="B150" s="368"/>
      <c r="C150" s="372"/>
      <c r="D150" s="358"/>
      <c r="E150" s="358"/>
      <c r="F150" s="378"/>
      <c r="G150" s="455"/>
    </row>
    <row r="151" spans="1:7" ht="30.75" customHeight="1" x14ac:dyDescent="0.25">
      <c r="A151" s="367" t="s">
        <v>464</v>
      </c>
      <c r="B151" s="368"/>
      <c r="C151" s="388" t="s">
        <v>196</v>
      </c>
      <c r="D151" s="358" t="s">
        <v>40</v>
      </c>
      <c r="E151" s="358">
        <v>2</v>
      </c>
      <c r="F151" s="373"/>
      <c r="G151" s="374"/>
    </row>
    <row r="152" spans="1:7" ht="13" x14ac:dyDescent="0.3">
      <c r="A152" s="354"/>
      <c r="B152" s="364"/>
      <c r="C152" s="365"/>
      <c r="D152" s="358"/>
      <c r="E152" s="358"/>
      <c r="F152" s="378"/>
      <c r="G152" s="455"/>
    </row>
    <row r="153" spans="1:7" ht="26.15" customHeight="1" x14ac:dyDescent="0.25">
      <c r="A153" s="367" t="s">
        <v>465</v>
      </c>
      <c r="B153" s="368"/>
      <c r="C153" s="388" t="s">
        <v>197</v>
      </c>
      <c r="D153" s="358" t="s">
        <v>40</v>
      </c>
      <c r="E153" s="358">
        <v>9</v>
      </c>
      <c r="F153" s="373"/>
      <c r="G153" s="374"/>
    </row>
    <row r="154" spans="1:7" ht="11.5" customHeight="1" x14ac:dyDescent="0.25">
      <c r="A154" s="367"/>
      <c r="B154" s="368"/>
      <c r="C154" s="388"/>
      <c r="D154" s="358"/>
      <c r="E154" s="358"/>
      <c r="F154" s="373"/>
      <c r="G154" s="374"/>
    </row>
    <row r="155" spans="1:7" x14ac:dyDescent="0.25">
      <c r="A155" s="367"/>
      <c r="B155" s="368"/>
      <c r="C155" s="372"/>
      <c r="D155" s="379"/>
      <c r="E155" s="379"/>
      <c r="F155" s="378"/>
      <c r="G155" s="455"/>
    </row>
    <row r="156" spans="1:7" ht="26.25" customHeight="1" x14ac:dyDescent="0.3">
      <c r="A156" s="354" t="s">
        <v>339</v>
      </c>
      <c r="B156" s="383"/>
      <c r="C156" s="463" t="s">
        <v>198</v>
      </c>
      <c r="D156" s="358"/>
      <c r="E156" s="358"/>
      <c r="F156" s="366"/>
      <c r="G156" s="360"/>
    </row>
    <row r="157" spans="1:7" s="220" customFormat="1" ht="116.25" customHeight="1" x14ac:dyDescent="0.35">
      <c r="A157" s="464" t="s">
        <v>466</v>
      </c>
      <c r="B157" s="465"/>
      <c r="C157" s="466" t="s">
        <v>437</v>
      </c>
      <c r="D157" s="467" t="s">
        <v>13</v>
      </c>
      <c r="E157" s="467">
        <v>1</v>
      </c>
      <c r="F157" s="468"/>
      <c r="G157" s="469"/>
    </row>
    <row r="158" spans="1:7" ht="9" customHeight="1" x14ac:dyDescent="0.35">
      <c r="A158" s="464"/>
      <c r="B158" s="465"/>
      <c r="C158" s="466"/>
      <c r="D158" s="467"/>
      <c r="E158" s="467"/>
      <c r="F158" s="468"/>
      <c r="G158" s="470"/>
    </row>
    <row r="159" spans="1:7" ht="75.5" thickBot="1" x14ac:dyDescent="0.3">
      <c r="A159" s="471" t="s">
        <v>467</v>
      </c>
      <c r="B159" s="472"/>
      <c r="C159" s="473" t="s">
        <v>436</v>
      </c>
      <c r="D159" s="474" t="s">
        <v>13</v>
      </c>
      <c r="E159" s="474">
        <v>1</v>
      </c>
      <c r="F159" s="475"/>
      <c r="G159" s="476"/>
    </row>
    <row r="160" spans="1:7" ht="29.5" customHeight="1" thickTop="1" thickBot="1" x14ac:dyDescent="0.3">
      <c r="A160" s="297" t="s">
        <v>199</v>
      </c>
      <c r="B160" s="59"/>
      <c r="C160" s="59"/>
      <c r="D160" s="303"/>
      <c r="E160" s="304"/>
      <c r="F160" s="60"/>
      <c r="G160" s="61"/>
    </row>
    <row r="161" ht="13" thickTop="1" x14ac:dyDescent="0.25"/>
  </sheetData>
  <mergeCells count="3">
    <mergeCell ref="C128:C130"/>
    <mergeCell ref="C134:C137"/>
    <mergeCell ref="A135:A137"/>
  </mergeCells>
  <phoneticPr fontId="6" type="noConversion"/>
  <pageMargins left="0.70866141732283472" right="0.70866141732283472" top="0.74803149606299213" bottom="0.74803149606299213" header="0.31496062992125984" footer="0.31496062992125984"/>
  <pageSetup paperSize="9" scale="77" orientation="portrait" r:id="rId1"/>
  <headerFooter>
    <oddHeader>&amp;LTHE CONSTRUCTION OF 2 X 1500 CAPACITY LAYER HOUSES, AN OFFICE BLOCK AND WATER RETICULATION AT SEKGALE TRADING ENTERPRISE IN THE FETAKGOMO TUBATSE LOCAL MUNICIPALITY OF SEKHUKHUNE DISTRICT IN LIMPOPO PROVINCE. ACDP 24/15</oddHeader>
  </headerFooter>
  <rowBreaks count="4" manualBreakCount="4">
    <brk id="37" max="16383" man="1"/>
    <brk id="70" max="16383" man="1"/>
    <brk id="89" max="16383" man="1"/>
    <brk id="12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F6AA-1A48-44BE-BC75-1A1452EA69F8}">
  <dimension ref="A1:G64"/>
  <sheetViews>
    <sheetView view="pageBreakPreview" zoomScaleNormal="100" zoomScaleSheetLayoutView="100" workbookViewId="0">
      <selection activeCell="C4" sqref="C4"/>
    </sheetView>
  </sheetViews>
  <sheetFormatPr defaultRowHeight="12.5" x14ac:dyDescent="0.25"/>
  <cols>
    <col min="1" max="1" width="5.7265625" customWidth="1"/>
    <col min="2" max="2" width="8.1796875" customWidth="1"/>
    <col min="3" max="3" width="41.81640625" customWidth="1"/>
    <col min="4" max="4" width="9.26953125" customWidth="1"/>
    <col min="5" max="5" width="7.54296875" customWidth="1"/>
    <col min="6" max="6" width="10.54296875" customWidth="1"/>
    <col min="7" max="7" width="12.81640625" customWidth="1"/>
  </cols>
  <sheetData>
    <row r="1" spans="1:7" ht="13" thickBot="1" x14ac:dyDescent="0.3">
      <c r="A1" s="72"/>
      <c r="B1" s="73"/>
      <c r="C1" s="13"/>
      <c r="D1" s="74"/>
      <c r="E1" s="75"/>
      <c r="F1" s="73"/>
      <c r="G1" s="76"/>
    </row>
    <row r="2" spans="1:7" ht="13" x14ac:dyDescent="0.25">
      <c r="A2" s="77" t="s">
        <v>200</v>
      </c>
      <c r="B2" s="78" t="s">
        <v>201</v>
      </c>
      <c r="C2" s="79" t="s">
        <v>202</v>
      </c>
      <c r="D2" s="79" t="s">
        <v>203</v>
      </c>
      <c r="E2" s="80" t="s">
        <v>204</v>
      </c>
      <c r="F2" s="78" t="s">
        <v>205</v>
      </c>
      <c r="G2" s="81" t="s">
        <v>206</v>
      </c>
    </row>
    <row r="3" spans="1:7" ht="13.5" thickBot="1" x14ac:dyDescent="0.3">
      <c r="A3" s="82" t="s">
        <v>76</v>
      </c>
      <c r="B3" s="83" t="s">
        <v>207</v>
      </c>
      <c r="C3" s="84"/>
      <c r="D3" s="84"/>
      <c r="E3" s="85"/>
      <c r="F3" s="86"/>
      <c r="G3" s="87"/>
    </row>
    <row r="4" spans="1:7" ht="13" x14ac:dyDescent="0.25">
      <c r="A4" s="477"/>
      <c r="B4" s="478"/>
      <c r="C4" s="479" t="s">
        <v>443</v>
      </c>
      <c r="D4" s="480"/>
      <c r="E4" s="481"/>
      <c r="F4" s="482"/>
      <c r="G4" s="483"/>
    </row>
    <row r="5" spans="1:7" ht="13" x14ac:dyDescent="0.25">
      <c r="A5" s="88"/>
      <c r="B5" s="89"/>
      <c r="C5" s="91"/>
      <c r="D5" s="91"/>
      <c r="E5" s="92"/>
      <c r="F5" s="93"/>
      <c r="G5" s="94"/>
    </row>
    <row r="6" spans="1:7" ht="73.5" customHeight="1" x14ac:dyDescent="0.25">
      <c r="A6" s="95">
        <v>4</v>
      </c>
      <c r="B6" s="96"/>
      <c r="C6" s="97" t="s">
        <v>344</v>
      </c>
      <c r="D6" s="98"/>
      <c r="E6" s="99"/>
      <c r="F6" s="100"/>
      <c r="G6" s="101"/>
    </row>
    <row r="7" spans="1:7" x14ac:dyDescent="0.25">
      <c r="A7" s="95"/>
      <c r="B7" s="96"/>
      <c r="C7" s="102"/>
      <c r="D7" s="98"/>
      <c r="E7" s="99"/>
      <c r="F7" s="100"/>
      <c r="G7" s="101"/>
    </row>
    <row r="8" spans="1:7" ht="13" x14ac:dyDescent="0.25">
      <c r="A8" s="88" t="s">
        <v>116</v>
      </c>
      <c r="B8" s="103"/>
      <c r="C8" s="104" t="s">
        <v>340</v>
      </c>
      <c r="D8" s="105"/>
      <c r="E8" s="105"/>
      <c r="F8" s="106"/>
      <c r="G8" s="107"/>
    </row>
    <row r="9" spans="1:7" ht="44.25" customHeight="1" x14ac:dyDescent="0.25">
      <c r="A9" s="108"/>
      <c r="B9" s="103"/>
      <c r="C9" s="109" t="s">
        <v>209</v>
      </c>
      <c r="D9" s="110"/>
      <c r="E9" s="110"/>
      <c r="F9" s="111"/>
      <c r="G9" s="112"/>
    </row>
    <row r="10" spans="1:7" ht="13" x14ac:dyDescent="0.25">
      <c r="A10" s="108" t="s">
        <v>119</v>
      </c>
      <c r="B10" s="103"/>
      <c r="C10" s="109" t="s">
        <v>210</v>
      </c>
      <c r="D10" s="110" t="s">
        <v>13</v>
      </c>
      <c r="E10" s="110">
        <v>1</v>
      </c>
      <c r="F10" s="111"/>
      <c r="G10" s="112"/>
    </row>
    <row r="11" spans="1:7" ht="53.5" customHeight="1" x14ac:dyDescent="0.25">
      <c r="A11" s="108"/>
      <c r="B11" s="129"/>
      <c r="C11" s="222" t="s">
        <v>418</v>
      </c>
      <c r="D11" s="223"/>
      <c r="E11" s="223"/>
      <c r="F11" s="132"/>
      <c r="G11" s="133"/>
    </row>
    <row r="12" spans="1:7" ht="18.75" customHeight="1" x14ac:dyDescent="0.3">
      <c r="A12" s="113"/>
      <c r="B12" s="114"/>
      <c r="C12" s="115" t="s">
        <v>211</v>
      </c>
      <c r="D12" s="116"/>
      <c r="E12" s="116"/>
      <c r="F12" s="117"/>
      <c r="G12" s="118"/>
    </row>
    <row r="13" spans="1:7" ht="15.75" customHeight="1" x14ac:dyDescent="0.3">
      <c r="A13" s="113"/>
      <c r="B13" s="114"/>
      <c r="C13" s="115" t="s">
        <v>212</v>
      </c>
      <c r="D13" s="116"/>
      <c r="E13" s="116"/>
      <c r="F13" s="117"/>
      <c r="G13" s="118"/>
    </row>
    <row r="14" spans="1:7" ht="18.75" customHeight="1" x14ac:dyDescent="0.3">
      <c r="A14" s="113"/>
      <c r="B14" s="114"/>
      <c r="C14" s="115" t="s">
        <v>213</v>
      </c>
      <c r="D14" s="116"/>
      <c r="E14" s="116"/>
      <c r="F14" s="117"/>
      <c r="G14" s="118"/>
    </row>
    <row r="15" spans="1:7" ht="24.75" customHeight="1" x14ac:dyDescent="0.3">
      <c r="A15" s="113"/>
      <c r="B15" s="114"/>
      <c r="C15" s="115"/>
      <c r="D15" s="116"/>
      <c r="E15" s="116"/>
      <c r="F15" s="117"/>
      <c r="G15" s="118"/>
    </row>
    <row r="16" spans="1:7" ht="21.75" customHeight="1" x14ac:dyDescent="0.25">
      <c r="A16" s="108" t="s">
        <v>342</v>
      </c>
      <c r="B16" s="103"/>
      <c r="C16" s="109" t="s">
        <v>214</v>
      </c>
      <c r="D16" s="110" t="s">
        <v>76</v>
      </c>
      <c r="E16" s="110">
        <v>1</v>
      </c>
      <c r="F16" s="111"/>
      <c r="G16" s="112"/>
    </row>
    <row r="17" spans="1:7" ht="46" x14ac:dyDescent="0.25">
      <c r="A17" s="108" t="s">
        <v>343</v>
      </c>
      <c r="B17" s="103"/>
      <c r="C17" s="484" t="s">
        <v>303</v>
      </c>
      <c r="D17" s="110" t="s">
        <v>30</v>
      </c>
      <c r="E17" s="110">
        <v>1</v>
      </c>
      <c r="F17" s="111"/>
      <c r="G17" s="112"/>
    </row>
    <row r="18" spans="1:7" ht="13" x14ac:dyDescent="0.25">
      <c r="A18" s="108"/>
      <c r="B18" s="103"/>
      <c r="C18" s="109"/>
      <c r="D18" s="110"/>
      <c r="E18" s="110"/>
      <c r="F18" s="111"/>
      <c r="G18" s="112"/>
    </row>
    <row r="19" spans="1:7" ht="33.75" customHeight="1" x14ac:dyDescent="0.25">
      <c r="A19" s="88" t="s">
        <v>125</v>
      </c>
      <c r="B19" s="103"/>
      <c r="C19" s="104" t="s">
        <v>215</v>
      </c>
      <c r="D19" s="110"/>
      <c r="E19" s="110"/>
      <c r="F19" s="111"/>
      <c r="G19" s="112"/>
    </row>
    <row r="20" spans="1:7" ht="11.25" customHeight="1" x14ac:dyDescent="0.25">
      <c r="A20" s="108" t="s">
        <v>345</v>
      </c>
      <c r="B20" s="103"/>
      <c r="C20" s="109" t="s">
        <v>216</v>
      </c>
      <c r="D20" s="110" t="s">
        <v>40</v>
      </c>
      <c r="E20" s="110">
        <v>1</v>
      </c>
      <c r="F20" s="111"/>
      <c r="G20" s="112"/>
    </row>
    <row r="21" spans="1:7" ht="15" customHeight="1" x14ac:dyDescent="0.25">
      <c r="A21" s="108" t="s">
        <v>135</v>
      </c>
      <c r="B21" s="103"/>
      <c r="C21" s="109" t="s">
        <v>217</v>
      </c>
      <c r="D21" s="110" t="s">
        <v>39</v>
      </c>
      <c r="E21" s="110">
        <v>125</v>
      </c>
      <c r="F21" s="111"/>
      <c r="G21" s="112"/>
    </row>
    <row r="22" spans="1:7" ht="17.149999999999999" customHeight="1" x14ac:dyDescent="0.25">
      <c r="A22" s="108" t="s">
        <v>346</v>
      </c>
      <c r="B22" s="103"/>
      <c r="C22" s="109" t="s">
        <v>218</v>
      </c>
      <c r="D22" s="110" t="s">
        <v>40</v>
      </c>
      <c r="E22" s="110">
        <v>1</v>
      </c>
      <c r="F22" s="111"/>
      <c r="G22" s="112"/>
    </row>
    <row r="23" spans="1:7" ht="31.5" customHeight="1" x14ac:dyDescent="0.25">
      <c r="A23" s="108" t="s">
        <v>347</v>
      </c>
      <c r="B23" s="103"/>
      <c r="C23" s="109" t="s">
        <v>219</v>
      </c>
      <c r="D23" s="110" t="s">
        <v>30</v>
      </c>
      <c r="E23" s="110">
        <v>1</v>
      </c>
      <c r="F23" s="111"/>
      <c r="G23" s="112"/>
    </row>
    <row r="24" spans="1:7" ht="13" x14ac:dyDescent="0.25">
      <c r="A24" s="108" t="s">
        <v>348</v>
      </c>
      <c r="B24" s="103"/>
      <c r="C24" s="109" t="s">
        <v>220</v>
      </c>
      <c r="D24" s="110" t="s">
        <v>40</v>
      </c>
      <c r="E24" s="110">
        <v>1</v>
      </c>
      <c r="F24" s="111"/>
      <c r="G24" s="112"/>
    </row>
    <row r="25" spans="1:7" ht="13" x14ac:dyDescent="0.25">
      <c r="A25" s="108" t="s">
        <v>349</v>
      </c>
      <c r="B25" s="103"/>
      <c r="C25" s="109" t="s">
        <v>221</v>
      </c>
      <c r="D25" s="110" t="s">
        <v>40</v>
      </c>
      <c r="E25" s="110">
        <v>1</v>
      </c>
      <c r="F25" s="111"/>
      <c r="G25" s="112"/>
    </row>
    <row r="26" spans="1:7" ht="18" customHeight="1" x14ac:dyDescent="0.25">
      <c r="A26" s="108" t="s">
        <v>350</v>
      </c>
      <c r="B26" s="103"/>
      <c r="C26" s="109" t="s">
        <v>222</v>
      </c>
      <c r="D26" s="110" t="s">
        <v>40</v>
      </c>
      <c r="E26" s="110">
        <v>2</v>
      </c>
      <c r="F26" s="111"/>
      <c r="G26" s="112"/>
    </row>
    <row r="27" spans="1:7" ht="21.75" customHeight="1" x14ac:dyDescent="0.25">
      <c r="A27" s="108" t="s">
        <v>351</v>
      </c>
      <c r="B27" s="103"/>
      <c r="C27" s="109" t="s">
        <v>304</v>
      </c>
      <c r="D27" s="110" t="s">
        <v>40</v>
      </c>
      <c r="E27" s="110">
        <v>2</v>
      </c>
      <c r="F27" s="111"/>
      <c r="G27" s="112"/>
    </row>
    <row r="28" spans="1:7" ht="13" x14ac:dyDescent="0.25">
      <c r="A28" s="108"/>
      <c r="B28" s="103"/>
      <c r="C28" s="109"/>
      <c r="D28" s="110"/>
      <c r="E28" s="110"/>
      <c r="F28" s="111"/>
      <c r="G28" s="112"/>
    </row>
    <row r="29" spans="1:7" ht="38.5" customHeight="1" x14ac:dyDescent="0.25">
      <c r="A29" s="88" t="s">
        <v>352</v>
      </c>
      <c r="B29" s="103" t="s">
        <v>223</v>
      </c>
      <c r="C29" s="104" t="s">
        <v>224</v>
      </c>
      <c r="D29" s="110"/>
      <c r="E29" s="110"/>
      <c r="F29" s="111"/>
      <c r="G29" s="112"/>
    </row>
    <row r="30" spans="1:7" ht="34.5" customHeight="1" x14ac:dyDescent="0.25">
      <c r="A30" s="108" t="s">
        <v>137</v>
      </c>
      <c r="B30" s="103" t="s">
        <v>225</v>
      </c>
      <c r="C30" s="109" t="s">
        <v>226</v>
      </c>
      <c r="D30" s="110" t="s">
        <v>227</v>
      </c>
      <c r="E30" s="221">
        <f>0.6*0.8*0.4*4*2</f>
        <v>1.536</v>
      </c>
      <c r="F30" s="111"/>
      <c r="G30" s="112"/>
    </row>
    <row r="31" spans="1:7" ht="51.75" customHeight="1" thickBot="1" x14ac:dyDescent="0.3">
      <c r="A31" s="485" t="s">
        <v>139</v>
      </c>
      <c r="B31" s="486"/>
      <c r="C31" s="487" t="s">
        <v>407</v>
      </c>
      <c r="D31" s="488" t="s">
        <v>39</v>
      </c>
      <c r="E31" s="488">
        <v>242</v>
      </c>
      <c r="F31" s="489"/>
      <c r="G31" s="490"/>
    </row>
    <row r="32" spans="1:7" ht="17.25" customHeight="1" thickBot="1" x14ac:dyDescent="0.3">
      <c r="A32" s="141"/>
      <c r="B32" s="142"/>
      <c r="C32" s="143" t="s">
        <v>242</v>
      </c>
      <c r="D32" s="144"/>
      <c r="E32" s="145"/>
      <c r="F32" s="146"/>
      <c r="G32" s="147"/>
    </row>
    <row r="33" spans="1:7" ht="20.25" customHeight="1" thickBot="1" x14ac:dyDescent="0.3">
      <c r="A33" s="141"/>
      <c r="B33" s="142"/>
      <c r="C33" s="143" t="s">
        <v>243</v>
      </c>
      <c r="D33" s="144"/>
      <c r="E33" s="148"/>
      <c r="F33" s="142"/>
      <c r="G33" s="147"/>
    </row>
    <row r="34" spans="1:7" ht="13" x14ac:dyDescent="0.25">
      <c r="A34" s="491"/>
      <c r="B34" s="492"/>
      <c r="C34" s="493"/>
      <c r="D34" s="494"/>
      <c r="E34" s="494"/>
      <c r="F34" s="495"/>
      <c r="G34" s="496"/>
    </row>
    <row r="35" spans="1:7" ht="22.5" customHeight="1" x14ac:dyDescent="0.25">
      <c r="A35" s="88" t="s">
        <v>140</v>
      </c>
      <c r="B35" s="103"/>
      <c r="C35" s="104" t="s">
        <v>228</v>
      </c>
      <c r="D35" s="110"/>
      <c r="E35" s="110"/>
      <c r="F35" s="111"/>
      <c r="G35" s="112"/>
    </row>
    <row r="36" spans="1:7" ht="33" customHeight="1" x14ac:dyDescent="0.25">
      <c r="A36" s="108" t="s">
        <v>142</v>
      </c>
      <c r="B36" s="129"/>
      <c r="C36" s="222" t="s">
        <v>229</v>
      </c>
      <c r="D36" s="223" t="s">
        <v>227</v>
      </c>
      <c r="E36" s="224">
        <f>E30</f>
        <v>1.536</v>
      </c>
      <c r="F36" s="132"/>
      <c r="G36" s="133"/>
    </row>
    <row r="37" spans="1:7" ht="13.5" customHeight="1" x14ac:dyDescent="0.25">
      <c r="A37" s="108" t="s">
        <v>144</v>
      </c>
      <c r="B37" s="103"/>
      <c r="C37" s="109" t="s">
        <v>230</v>
      </c>
      <c r="D37" s="110" t="s">
        <v>227</v>
      </c>
      <c r="E37" s="110">
        <v>1</v>
      </c>
      <c r="F37" s="111"/>
      <c r="G37" s="112"/>
    </row>
    <row r="38" spans="1:7" ht="26.25" customHeight="1" x14ac:dyDescent="0.25">
      <c r="A38" s="108" t="s">
        <v>145</v>
      </c>
      <c r="B38" s="103"/>
      <c r="C38" s="109" t="s">
        <v>231</v>
      </c>
      <c r="D38" s="110" t="s">
        <v>232</v>
      </c>
      <c r="E38" s="110">
        <v>1</v>
      </c>
      <c r="F38" s="111"/>
      <c r="G38" s="112"/>
    </row>
    <row r="39" spans="1:7" ht="21.75" customHeight="1" x14ac:dyDescent="0.25">
      <c r="A39" s="108" t="s">
        <v>147</v>
      </c>
      <c r="B39" s="103"/>
      <c r="C39" s="109" t="s">
        <v>233</v>
      </c>
      <c r="D39" s="110" t="s">
        <v>232</v>
      </c>
      <c r="E39" s="110">
        <v>0.5</v>
      </c>
      <c r="F39" s="111"/>
      <c r="G39" s="112"/>
    </row>
    <row r="40" spans="1:7" ht="10.5" customHeight="1" x14ac:dyDescent="0.25">
      <c r="A40" s="108"/>
      <c r="B40" s="103"/>
      <c r="C40" s="109"/>
      <c r="D40" s="110"/>
      <c r="E40" s="110"/>
      <c r="F40" s="111"/>
      <c r="G40" s="112"/>
    </row>
    <row r="41" spans="1:7" ht="12.75" customHeight="1" x14ac:dyDescent="0.25">
      <c r="A41" s="88" t="s">
        <v>353</v>
      </c>
      <c r="B41" s="103"/>
      <c r="C41" s="104" t="s">
        <v>234</v>
      </c>
      <c r="D41" s="110"/>
      <c r="E41" s="110"/>
      <c r="F41" s="111"/>
      <c r="G41" s="112"/>
    </row>
    <row r="42" spans="1:7" ht="51" customHeight="1" x14ac:dyDescent="0.25">
      <c r="A42" s="108" t="s">
        <v>151</v>
      </c>
      <c r="B42" s="103"/>
      <c r="C42" s="119" t="s">
        <v>235</v>
      </c>
      <c r="D42" s="120" t="s">
        <v>40</v>
      </c>
      <c r="E42" s="120">
        <v>2</v>
      </c>
      <c r="F42" s="111"/>
      <c r="G42" s="112"/>
    </row>
    <row r="43" spans="1:7" ht="41.25" customHeight="1" x14ac:dyDescent="0.25">
      <c r="A43" s="108" t="s">
        <v>153</v>
      </c>
      <c r="B43" s="103"/>
      <c r="C43" s="119" t="s">
        <v>248</v>
      </c>
      <c r="D43" s="121" t="s">
        <v>40</v>
      </c>
      <c r="E43" s="120">
        <v>2</v>
      </c>
      <c r="F43" s="111"/>
      <c r="G43" s="112"/>
    </row>
    <row r="44" spans="1:7" ht="13" x14ac:dyDescent="0.25">
      <c r="A44" s="88"/>
      <c r="B44" s="103"/>
      <c r="C44" s="119"/>
      <c r="D44" s="121"/>
      <c r="E44" s="120"/>
      <c r="F44" s="111"/>
      <c r="G44" s="112"/>
    </row>
    <row r="45" spans="1:7" ht="33.75" customHeight="1" x14ac:dyDescent="0.25">
      <c r="A45" s="122" t="s">
        <v>155</v>
      </c>
      <c r="B45" s="123" t="s">
        <v>10</v>
      </c>
      <c r="C45" s="124" t="s">
        <v>236</v>
      </c>
      <c r="D45" s="125"/>
      <c r="E45" s="126"/>
      <c r="F45" s="127"/>
      <c r="G45" s="128"/>
    </row>
    <row r="46" spans="1:7" ht="35.25" customHeight="1" x14ac:dyDescent="0.25">
      <c r="A46" s="108" t="s">
        <v>354</v>
      </c>
      <c r="B46" s="129"/>
      <c r="C46" s="119" t="s">
        <v>237</v>
      </c>
      <c r="D46" s="121" t="s">
        <v>39</v>
      </c>
      <c r="E46" s="120">
        <v>400</v>
      </c>
      <c r="F46" s="132"/>
      <c r="G46" s="133"/>
    </row>
    <row r="47" spans="1:7" ht="13" x14ac:dyDescent="0.25">
      <c r="A47" s="108"/>
      <c r="B47" s="103"/>
      <c r="C47" s="119"/>
      <c r="D47" s="121"/>
      <c r="E47" s="120"/>
      <c r="F47" s="111"/>
      <c r="G47" s="112"/>
    </row>
    <row r="48" spans="1:7" ht="13" x14ac:dyDescent="0.25">
      <c r="A48" s="108"/>
      <c r="B48" s="103"/>
      <c r="C48" s="119" t="s">
        <v>238</v>
      </c>
      <c r="D48" s="121"/>
      <c r="E48" s="120"/>
      <c r="F48" s="111"/>
      <c r="G48" s="112"/>
    </row>
    <row r="49" spans="1:7" ht="21.75" customHeight="1" x14ac:dyDescent="0.25">
      <c r="A49" s="108" t="s">
        <v>355</v>
      </c>
      <c r="B49" s="103"/>
      <c r="C49" s="119" t="s">
        <v>239</v>
      </c>
      <c r="D49" s="121" t="s">
        <v>40</v>
      </c>
      <c r="E49" s="120">
        <v>6</v>
      </c>
      <c r="F49" s="111"/>
      <c r="G49" s="112"/>
    </row>
    <row r="50" spans="1:7" ht="13" x14ac:dyDescent="0.25">
      <c r="A50" s="108" t="s">
        <v>356</v>
      </c>
      <c r="B50" s="129"/>
      <c r="C50" s="130" t="s">
        <v>240</v>
      </c>
      <c r="D50" s="121" t="s">
        <v>40</v>
      </c>
      <c r="E50" s="131">
        <v>4</v>
      </c>
      <c r="F50" s="132"/>
      <c r="G50" s="133"/>
    </row>
    <row r="51" spans="1:7" ht="13" x14ac:dyDescent="0.25">
      <c r="A51" s="108" t="s">
        <v>357</v>
      </c>
      <c r="B51" s="134"/>
      <c r="C51" s="130" t="s">
        <v>241</v>
      </c>
      <c r="D51" s="121" t="s">
        <v>40</v>
      </c>
      <c r="E51" s="131">
        <v>2</v>
      </c>
      <c r="F51" s="135"/>
      <c r="G51" s="136"/>
    </row>
    <row r="52" spans="1:7" ht="27.75" customHeight="1" x14ac:dyDescent="0.25">
      <c r="A52" s="108" t="s">
        <v>358</v>
      </c>
      <c r="B52" s="137"/>
      <c r="C52" s="138" t="s">
        <v>247</v>
      </c>
      <c r="D52" s="121" t="s">
        <v>40</v>
      </c>
      <c r="E52" s="139">
        <v>2</v>
      </c>
      <c r="F52" s="135"/>
      <c r="G52" s="136"/>
    </row>
    <row r="53" spans="1:7" ht="13" x14ac:dyDescent="0.25">
      <c r="A53" s="140"/>
      <c r="B53" s="137"/>
      <c r="C53" s="138"/>
      <c r="D53" s="121"/>
      <c r="E53" s="139"/>
      <c r="F53" s="135"/>
      <c r="G53" s="136"/>
    </row>
    <row r="54" spans="1:7" x14ac:dyDescent="0.25">
      <c r="A54" s="108"/>
      <c r="B54" s="149"/>
      <c r="C54" s="150"/>
      <c r="D54" s="139"/>
      <c r="E54" s="139"/>
      <c r="F54" s="149"/>
      <c r="G54" s="151"/>
    </row>
    <row r="55" spans="1:7" ht="13" x14ac:dyDescent="0.3">
      <c r="A55" s="88" t="s">
        <v>361</v>
      </c>
      <c r="B55" s="149"/>
      <c r="C55" s="152" t="s">
        <v>244</v>
      </c>
      <c r="D55" s="139"/>
      <c r="E55" s="139"/>
      <c r="F55" s="149"/>
      <c r="G55" s="151"/>
    </row>
    <row r="56" spans="1:7" ht="18" customHeight="1" x14ac:dyDescent="0.25">
      <c r="A56" s="88" t="s">
        <v>359</v>
      </c>
      <c r="B56" s="149"/>
      <c r="C56" s="138" t="s">
        <v>245</v>
      </c>
      <c r="D56" s="120" t="s">
        <v>30</v>
      </c>
      <c r="E56" s="139">
        <v>1</v>
      </c>
      <c r="F56" s="149"/>
      <c r="G56" s="151"/>
    </row>
    <row r="57" spans="1:7" x14ac:dyDescent="0.25">
      <c r="A57" s="108"/>
      <c r="B57" s="123"/>
      <c r="C57" s="138"/>
      <c r="D57" s="120"/>
      <c r="E57" s="139"/>
      <c r="F57" s="149"/>
      <c r="G57" s="151"/>
    </row>
    <row r="58" spans="1:7" ht="17.25" customHeight="1" x14ac:dyDescent="0.25">
      <c r="A58" s="153" t="s">
        <v>360</v>
      </c>
      <c r="B58" s="124"/>
      <c r="C58" s="154" t="s">
        <v>246</v>
      </c>
      <c r="D58" s="125"/>
      <c r="E58" s="92"/>
      <c r="F58" s="149"/>
      <c r="G58" s="151"/>
    </row>
    <row r="59" spans="1:7" ht="52.5" customHeight="1" x14ac:dyDescent="0.25">
      <c r="A59" s="108" t="s">
        <v>164</v>
      </c>
      <c r="B59" s="155"/>
      <c r="C59" s="235" t="s">
        <v>362</v>
      </c>
      <c r="D59" s="125" t="s">
        <v>30</v>
      </c>
      <c r="E59" s="92">
        <v>2</v>
      </c>
      <c r="F59" s="149"/>
      <c r="G59" s="151"/>
    </row>
    <row r="60" spans="1:7" x14ac:dyDescent="0.25">
      <c r="A60" s="108"/>
      <c r="B60" s="123"/>
      <c r="C60" s="156"/>
      <c r="D60" s="125"/>
      <c r="E60" s="92"/>
      <c r="F60" s="149"/>
      <c r="G60" s="151"/>
    </row>
    <row r="61" spans="1:7" ht="13" thickBot="1" x14ac:dyDescent="0.3">
      <c r="A61" s="497"/>
      <c r="B61" s="498"/>
      <c r="C61" s="499"/>
      <c r="D61" s="498"/>
      <c r="E61" s="498"/>
      <c r="F61" s="500"/>
      <c r="G61" s="501"/>
    </row>
    <row r="62" spans="1:7" x14ac:dyDescent="0.25">
      <c r="A62" s="157"/>
      <c r="B62" s="158"/>
      <c r="C62" s="158"/>
      <c r="D62" s="159"/>
      <c r="E62" s="160"/>
      <c r="F62" s="158"/>
      <c r="G62" s="161"/>
    </row>
    <row r="63" spans="1:7" ht="13" x14ac:dyDescent="0.25">
      <c r="A63" s="162"/>
      <c r="B63" s="163"/>
      <c r="C63" s="164" t="s">
        <v>341</v>
      </c>
      <c r="D63" s="165"/>
      <c r="E63" s="166"/>
      <c r="F63" s="167"/>
      <c r="G63" s="168"/>
    </row>
    <row r="64" spans="1:7" ht="13" thickBot="1" x14ac:dyDescent="0.3">
      <c r="A64" s="169"/>
      <c r="B64" s="170"/>
      <c r="C64" s="170"/>
      <c r="D64" s="171"/>
      <c r="E64" s="172"/>
      <c r="F64" s="170"/>
      <c r="G64" s="173"/>
    </row>
  </sheetData>
  <phoneticPr fontId="6" type="noConversion"/>
  <pageMargins left="0.70866141732283472" right="0.70866141732283472" top="0.74803149606299213" bottom="0.74803149606299213" header="0.31496062992125984" footer="0.31496062992125984"/>
  <pageSetup paperSize="9" scale="92" orientation="portrait" r:id="rId1"/>
  <headerFooter>
    <oddHeader>&amp;CTHE CONSTRUCTION OF 2 X 1500 CAPACITY LAYER HOUSES, AN OFFICE BLOCK AND WATER RETICULATION AT SEKGALE TRADING ENTERPRISE IN THE FETAKGOMO TUBATSE LOCAL MUNICIPALITY OF SEKHUKHUNE DISTRICT IN LIMPOPO PROVINCE. ACDP 24/15</oddHeader>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1. P &amp; G</vt:lpstr>
      <vt:lpstr>2. Layer House BoQ</vt:lpstr>
      <vt:lpstr>3. Office Block</vt:lpstr>
      <vt:lpstr>4. Water Reticulation</vt:lpstr>
      <vt:lpstr>'1. P &amp; G'!Print_Area</vt:lpstr>
      <vt:lpstr>'2. Layer House BoQ'!Print_Area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dc:creator>
  <cp:lastModifiedBy>Ngoepe Tumiso</cp:lastModifiedBy>
  <cp:lastPrinted>2024-10-14T06:46:29Z</cp:lastPrinted>
  <dcterms:created xsi:type="dcterms:W3CDTF">2008-03-11T13:23:38Z</dcterms:created>
  <dcterms:modified xsi:type="dcterms:W3CDTF">2024-10-14T12:48:00Z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b9aa72-9e79-41c5-9bd6-2f3f518ff48e_Enabled">
    <vt:lpwstr>true</vt:lpwstr>
  </property>
  <property fmtid="{D5CDD505-2E9C-101B-9397-08002B2CF9AE}" pid="3" name="MSIP_Label_adb9aa72-9e79-41c5-9bd6-2f3f518ff48e_SetDate">
    <vt:lpwstr>2024-05-10T07:46:24Z</vt:lpwstr>
  </property>
  <property fmtid="{D5CDD505-2E9C-101B-9397-08002B2CF9AE}" pid="4" name="MSIP_Label_adb9aa72-9e79-41c5-9bd6-2f3f518ff48e_Method">
    <vt:lpwstr>Standard</vt:lpwstr>
  </property>
  <property fmtid="{D5CDD505-2E9C-101B-9397-08002B2CF9AE}" pid="5" name="MSIP_Label_adb9aa72-9e79-41c5-9bd6-2f3f518ff48e_Name">
    <vt:lpwstr>General Information</vt:lpwstr>
  </property>
  <property fmtid="{D5CDD505-2E9C-101B-9397-08002B2CF9AE}" pid="6" name="MSIP_Label_adb9aa72-9e79-41c5-9bd6-2f3f518ff48e_SiteId">
    <vt:lpwstr>426bbd26-2751-4e0c-9db9-6e1cf7718a26</vt:lpwstr>
  </property>
  <property fmtid="{D5CDD505-2E9C-101B-9397-08002B2CF9AE}" pid="7" name="MSIP_Label_adb9aa72-9e79-41c5-9bd6-2f3f518ff48e_ActionId">
    <vt:lpwstr>b4d4f93c-5116-458b-8771-eb7253171e6b</vt:lpwstr>
  </property>
  <property fmtid="{D5CDD505-2E9C-101B-9397-08002B2CF9AE}" pid="8" name="MSIP_Label_adb9aa72-9e79-41c5-9bd6-2f3f518ff48e_ContentBits">
    <vt:lpwstr>0</vt:lpwstr>
  </property>
</Properties>
</file>