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19036086\Desktop\"/>
    </mc:Choice>
  </mc:AlternateContent>
  <xr:revisionPtr revIDLastSave="0" documentId="8_{B5BCA884-7ACE-4A0E-B10F-01CA5707C222}" xr6:coauthVersionLast="47" xr6:coauthVersionMax="47" xr10:uidLastSave="{00000000-0000-0000-0000-000000000000}"/>
  <bookViews>
    <workbookView xWindow="-108" yWindow="-108" windowWidth="23256" windowHeight="12576" activeTab="5" xr2:uid="{00000000-000D-0000-FFFF-FFFF00000000}"/>
  </bookViews>
  <sheets>
    <sheet name="Matlou Farming Summary" sheetId="11" r:id="rId1"/>
    <sheet name="PG" sheetId="1" r:id="rId2"/>
    <sheet name="Earthworks" sheetId="4" state="hidden" r:id="rId3"/>
    <sheet name="Packhouse" sheetId="3" r:id="rId4"/>
    <sheet name="Packhouse Equipment" sheetId="12" r:id="rId5"/>
    <sheet name="Borehole" sheetId="15" r:id="rId6"/>
    <sheet name="Annexure c" sheetId="13" state="hidden" r:id="rId7"/>
    <sheet name="Annexure c1" sheetId="14" state="hidden" r:id="rId8"/>
  </sheets>
  <definedNames>
    <definedName name="_xlnm.Print_Area" localSheetId="6">'Annexure c'!$A$1:$F$105</definedName>
    <definedName name="_xlnm.Print_Area" localSheetId="7">'Annexure c1'!$A$1:$F$35</definedName>
    <definedName name="_xlnm.Print_Area" localSheetId="0">'Matlou Farming Summary'!$A$1:$E$34</definedName>
    <definedName name="_xlnm.Print_Area" localSheetId="3">Packhouse!$A$1:$G$116</definedName>
    <definedName name="_xlnm.Print_Area" localSheetId="4">'Packhouse Equipment'!$A$1:$G$39</definedName>
    <definedName name="_xlnm.Print_Area" localSheetId="1">PG!$A$1:$G$37</definedName>
    <definedName name="_xlnm.Print_Titles" localSheetId="6">'Annexure c'!$1:$1</definedName>
    <definedName name="_xlnm.Print_Titles" localSheetId="7">'Annexure c1'!$1:$1</definedName>
    <definedName name="_xlnm.Print_Titles" localSheetId="3">Packhouse!$1:$1</definedName>
    <definedName name="_xlnm.Print_Titles" localSheetId="4">'Packhouse Equipment'!$1:$1</definedName>
    <definedName name="_xlnm.Print_Titles" localSheetId="1">PG!$1:$1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3" l="1"/>
  <c r="G92" i="3" l="1"/>
  <c r="E22" i="3"/>
  <c r="G22" i="3" s="1"/>
  <c r="E21" i="3"/>
  <c r="G21" i="3" s="1"/>
  <c r="F18" i="1"/>
  <c r="G102" i="3"/>
  <c r="G35" i="12"/>
  <c r="E36" i="12" s="1"/>
  <c r="G82" i="3"/>
  <c r="G91" i="3"/>
  <c r="E95" i="3"/>
  <c r="G95" i="3" s="1"/>
  <c r="G83" i="3"/>
  <c r="G18" i="1" l="1"/>
  <c r="E19" i="1" s="1"/>
  <c r="G13" i="15" l="1"/>
  <c r="G11" i="15" l="1"/>
  <c r="G8" i="15"/>
  <c r="G9" i="15"/>
  <c r="G10" i="15"/>
  <c r="G6" i="15"/>
  <c r="G5" i="15"/>
  <c r="G112" i="3" l="1"/>
  <c r="G36" i="3"/>
  <c r="E28" i="1" l="1"/>
  <c r="G28" i="1" s="1"/>
  <c r="G110" i="3"/>
  <c r="G109" i="3"/>
  <c r="G107" i="3"/>
  <c r="G108" i="3"/>
  <c r="G106" i="3"/>
  <c r="G105" i="3"/>
  <c r="G99" i="3"/>
  <c r="G41" i="3"/>
  <c r="G93" i="3"/>
  <c r="G88" i="3"/>
  <c r="G89" i="3"/>
  <c r="F30" i="14"/>
  <c r="F29" i="14"/>
  <c r="F26" i="14"/>
  <c r="F25" i="14"/>
  <c r="F24" i="14"/>
  <c r="F21" i="14"/>
  <c r="F20" i="14"/>
  <c r="F19" i="14"/>
  <c r="F18" i="14"/>
  <c r="F17" i="14"/>
  <c r="F16" i="14"/>
  <c r="F15" i="14"/>
  <c r="F14" i="14"/>
  <c r="F13" i="14"/>
  <c r="F12" i="14"/>
  <c r="F11" i="14"/>
  <c r="F10" i="14"/>
  <c r="F6" i="14"/>
  <c r="F5" i="14"/>
  <c r="F101" i="13"/>
  <c r="F100" i="13"/>
  <c r="F99" i="13"/>
  <c r="F98" i="13"/>
  <c r="F97" i="13"/>
  <c r="F96" i="13"/>
  <c r="F95" i="13"/>
  <c r="F94" i="13"/>
  <c r="F93" i="13"/>
  <c r="F90" i="13"/>
  <c r="F89" i="13"/>
  <c r="D88" i="13"/>
  <c r="F88" i="13" s="1"/>
  <c r="D87" i="13"/>
  <c r="F87" i="13" s="1"/>
  <c r="F83" i="13"/>
  <c r="F82" i="13"/>
  <c r="F81" i="13"/>
  <c r="F80" i="13"/>
  <c r="F79" i="13"/>
  <c r="F78" i="13"/>
  <c r="F77" i="13"/>
  <c r="F76" i="13"/>
  <c r="D75" i="13"/>
  <c r="F75" i="13" s="1"/>
  <c r="F71" i="13"/>
  <c r="F70" i="13"/>
  <c r="F69" i="13"/>
  <c r="F68" i="13"/>
  <c r="F67" i="13"/>
  <c r="F66" i="13"/>
  <c r="F65" i="13"/>
  <c r="F64" i="13"/>
  <c r="F63" i="13"/>
  <c r="F62" i="13"/>
  <c r="F61" i="13"/>
  <c r="F60" i="13"/>
  <c r="F59" i="13"/>
  <c r="F58" i="13"/>
  <c r="F57" i="13"/>
  <c r="F54" i="13"/>
  <c r="D53" i="13"/>
  <c r="F53" i="13" s="1"/>
  <c r="F50" i="13"/>
  <c r="D49" i="13"/>
  <c r="F49" i="13" s="1"/>
  <c r="F48" i="13"/>
  <c r="F47" i="13"/>
  <c r="F46" i="13"/>
  <c r="F45" i="13"/>
  <c r="F44" i="13"/>
  <c r="F43" i="13"/>
  <c r="F42" i="13"/>
  <c r="F41" i="13"/>
  <c r="F40" i="13"/>
  <c r="F37" i="13"/>
  <c r="F36" i="13"/>
  <c r="F35" i="13"/>
  <c r="D34" i="13"/>
  <c r="F34" i="13" s="1"/>
  <c r="D33" i="13"/>
  <c r="F33" i="13" s="1"/>
  <c r="F32" i="13"/>
  <c r="F31" i="13"/>
  <c r="F30" i="13"/>
  <c r="F29" i="13"/>
  <c r="F28" i="13"/>
  <c r="F27" i="13"/>
  <c r="F25" i="13"/>
  <c r="F24" i="13"/>
  <c r="F23" i="13"/>
  <c r="D20" i="13"/>
  <c r="F20" i="13" s="1"/>
  <c r="D19" i="13"/>
  <c r="F19" i="13" s="1"/>
  <c r="D18" i="13"/>
  <c r="F18" i="13" s="1"/>
  <c r="F17" i="13"/>
  <c r="D16" i="13"/>
  <c r="F16" i="13" s="1"/>
  <c r="F15" i="13"/>
  <c r="F13" i="13"/>
  <c r="F12" i="13"/>
  <c r="F11" i="13"/>
  <c r="F10" i="13"/>
  <c r="F8" i="13"/>
  <c r="F5" i="13"/>
  <c r="D4" i="13"/>
  <c r="F4" i="13" s="1"/>
  <c r="F7" i="14" l="1"/>
  <c r="F22" i="14"/>
  <c r="F27" i="14"/>
  <c r="F32" i="14"/>
  <c r="E35" i="14" s="1"/>
  <c r="D39" i="14" s="1"/>
  <c r="F55" i="13"/>
  <c r="F102" i="13"/>
  <c r="F51" i="13"/>
  <c r="F72" i="13"/>
  <c r="F84" i="13"/>
  <c r="F6" i="13"/>
  <c r="F38" i="13"/>
  <c r="F91" i="13"/>
  <c r="F21" i="13"/>
  <c r="G81" i="3"/>
  <c r="G64" i="3"/>
  <c r="G72" i="3"/>
  <c r="G33" i="3"/>
  <c r="E105" i="13" l="1"/>
  <c r="G80" i="3" l="1"/>
  <c r="E52" i="3"/>
  <c r="G71" i="3"/>
  <c r="G50" i="3"/>
  <c r="G48" i="3"/>
  <c r="G35" i="3"/>
  <c r="G23" i="3"/>
  <c r="G19" i="3"/>
  <c r="G28" i="3"/>
  <c r="G20" i="3" l="1"/>
  <c r="G18" i="3"/>
  <c r="G98" i="3" l="1"/>
  <c r="G100" i="3"/>
  <c r="G101" i="3"/>
  <c r="G103" i="3"/>
  <c r="G104" i="3"/>
  <c r="G61" i="3" l="1"/>
  <c r="G62" i="3"/>
  <c r="G63" i="3"/>
  <c r="G65" i="3"/>
  <c r="G66" i="3"/>
  <c r="G67" i="3"/>
  <c r="G68" i="3"/>
  <c r="G69" i="3"/>
  <c r="G70" i="3"/>
  <c r="G60" i="3"/>
  <c r="G87" i="3"/>
  <c r="G90" i="3"/>
  <c r="G78" i="3"/>
  <c r="G79" i="3"/>
  <c r="G94" i="3"/>
  <c r="G113" i="3"/>
  <c r="G76" i="3"/>
  <c r="G57" i="3"/>
  <c r="G56" i="3"/>
  <c r="G27" i="3"/>
  <c r="G30" i="3"/>
  <c r="G31" i="3"/>
  <c r="G32" i="3"/>
  <c r="G34" i="3"/>
  <c r="G39" i="3"/>
  <c r="G40" i="3"/>
  <c r="G42" i="3"/>
  <c r="G45" i="3"/>
  <c r="G46" i="3"/>
  <c r="G47" i="3"/>
  <c r="G49" i="3"/>
  <c r="G51" i="3"/>
  <c r="G52" i="3"/>
  <c r="G53" i="3"/>
  <c r="G26" i="3"/>
  <c r="G38" i="3"/>
  <c r="G37" i="3"/>
  <c r="G58" i="3" l="1"/>
  <c r="G96" i="3"/>
  <c r="G73" i="3"/>
  <c r="G84" i="3"/>
  <c r="G54" i="3"/>
  <c r="G43" i="3"/>
  <c r="G5" i="3" l="1"/>
  <c r="G10" i="3" l="1"/>
  <c r="G11" i="3"/>
  <c r="G12" i="3"/>
  <c r="G13" i="3"/>
  <c r="G16" i="3"/>
  <c r="E17" i="3" s="1"/>
  <c r="G17" i="3" s="1"/>
  <c r="G4" i="3"/>
  <c r="G6" i="3" s="1"/>
  <c r="G8" i="3"/>
  <c r="D9" i="1" l="1"/>
  <c r="E9" i="1" s="1"/>
  <c r="E33" i="1"/>
  <c r="E25" i="1"/>
  <c r="G25" i="1" s="1"/>
  <c r="E26" i="1"/>
  <c r="G26" i="1" s="1"/>
  <c r="E27" i="1"/>
  <c r="G27" i="1" s="1"/>
  <c r="E29" i="1"/>
  <c r="G29" i="1" s="1"/>
  <c r="E30" i="1"/>
  <c r="G30" i="1" s="1"/>
  <c r="E31" i="1"/>
  <c r="G31" i="1" s="1"/>
  <c r="E32" i="1"/>
  <c r="G32" i="1" s="1"/>
  <c r="E34" i="1"/>
  <c r="G34" i="1" s="1"/>
  <c r="E35" i="1"/>
  <c r="G35" i="1" s="1"/>
  <c r="G11" i="4"/>
  <c r="G12" i="4"/>
  <c r="G23" i="4"/>
  <c r="G24" i="4"/>
  <c r="G25" i="4"/>
  <c r="G27" i="4"/>
  <c r="G29" i="4"/>
  <c r="G6" i="4"/>
  <c r="E13" i="4"/>
  <c r="G13" i="4" s="1"/>
  <c r="E5" i="4"/>
  <c r="G5" i="4" s="1"/>
  <c r="F33" i="4" l="1"/>
  <c r="E24" i="1" l="1"/>
  <c r="D5" i="1"/>
  <c r="E5" i="1" s="1"/>
  <c r="D6" i="1"/>
  <c r="E6" i="1" s="1"/>
  <c r="D7" i="1"/>
  <c r="E7" i="1" s="1"/>
  <c r="D8" i="1"/>
  <c r="E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Mailula Joseph Matome</author>
  </authors>
  <commentList>
    <comment ref="E5" authorId="0" shapeId="0" xr:uid="{00000000-0006-0000-0200-00000100000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sharedStrings.xml><?xml version="1.0" encoding="utf-8"?>
<sst xmlns="http://schemas.openxmlformats.org/spreadsheetml/2006/main" count="942" uniqueCount="503">
  <si>
    <t>SANS 1200 A</t>
  </si>
  <si>
    <t>UNIT</t>
  </si>
  <si>
    <t>RATE</t>
  </si>
  <si>
    <t>AMOUNT</t>
  </si>
  <si>
    <t>SITE CLEARANCE</t>
  </si>
  <si>
    <t>Demolish &amp; remove all existing structures &amp; equipment (including borehole equipment)</t>
  </si>
  <si>
    <t>EXCAVATION</t>
  </si>
  <si>
    <t>c) Boulder excavation, Class A</t>
  </si>
  <si>
    <t>d) Boulder excavation, Class B</t>
  </si>
  <si>
    <t>a) Intermediate excavations</t>
  </si>
  <si>
    <t>b) Hard excavations</t>
  </si>
  <si>
    <t>Extra-over Item 2.3.1.4</t>
  </si>
  <si>
    <r>
      <t>Clear and grub site including vegetation, trees and tree stumps of girth up to 1m</t>
    </r>
    <r>
      <rPr>
        <sz val="9"/>
        <color indexed="10"/>
        <rFont val="Arial"/>
        <family val="2"/>
      </rPr>
      <t xml:space="preserve"> </t>
    </r>
  </si>
  <si>
    <t>m</t>
  </si>
  <si>
    <t>no</t>
  </si>
  <si>
    <t>CLAUSE</t>
  </si>
  <si>
    <t xml:space="preserve">Excavations in all materials for trenches to a depth of 1100 mm and 450 mm wide (including bedding), backfill, compact and dispose of surplus material for mainline </t>
  </si>
  <si>
    <t>DESCRIPTION</t>
  </si>
  <si>
    <r>
      <t>m</t>
    </r>
    <r>
      <rPr>
        <sz val="10"/>
        <rFont val="Calibri"/>
        <family val="2"/>
      </rPr>
      <t>ᶾ</t>
    </r>
  </si>
  <si>
    <r>
      <t>m</t>
    </r>
    <r>
      <rPr>
        <vertAlign val="superscript"/>
        <sz val="10"/>
        <rFont val="Arial"/>
        <family val="2"/>
      </rPr>
      <t>2</t>
    </r>
  </si>
  <si>
    <t>sum</t>
  </si>
  <si>
    <t>LEVELLING</t>
  </si>
  <si>
    <t>Levelling of all loose &amp; extra over excavated material</t>
  </si>
  <si>
    <t xml:space="preserve">Daywork Labour </t>
  </si>
  <si>
    <t xml:space="preserve"> iii)  Bricklayer</t>
  </si>
  <si>
    <t>e) Semi-skilled labourer</t>
  </si>
  <si>
    <t>f) Labourer</t>
  </si>
  <si>
    <t xml:space="preserve">Plant hire  :  Work Rates on Site </t>
  </si>
  <si>
    <t xml:space="preserve">Arc-welding unit (300 A) </t>
  </si>
  <si>
    <t>8.3.1</t>
  </si>
  <si>
    <t>SECTION A: PRELIMINARY &amp; GENERAL</t>
  </si>
  <si>
    <t xml:space="preserve">Excavate in all material for foundations, strip footing, pump base , shed structure </t>
  </si>
  <si>
    <r>
      <t>m</t>
    </r>
    <r>
      <rPr>
        <vertAlign val="superscript"/>
        <sz val="9"/>
        <rFont val="Arial"/>
        <family val="2"/>
      </rPr>
      <t>2</t>
    </r>
  </si>
  <si>
    <t xml:space="preserve">CONCRETE WORKS </t>
  </si>
  <si>
    <r>
      <t>m</t>
    </r>
    <r>
      <rPr>
        <vertAlign val="superscript"/>
        <sz val="9"/>
        <rFont val="Arial"/>
        <family val="2"/>
      </rPr>
      <t>3</t>
    </r>
  </si>
  <si>
    <t xml:space="preserve">Excavations in all materials for trenches to a depth of 400 mm and 450 mm wide (including bedding), backfill, compact and dispose of surplus material for mainline </t>
  </si>
  <si>
    <t xml:space="preserve">Backfill &amp; compact to  90% MOD AASHTO for resevoir ,pump station , shed structure </t>
  </si>
  <si>
    <t>QTY</t>
  </si>
  <si>
    <t>A.1</t>
  </si>
  <si>
    <t>A.2</t>
  </si>
  <si>
    <t>A.3</t>
  </si>
  <si>
    <t>A.4</t>
  </si>
  <si>
    <t>A.1.2</t>
  </si>
  <si>
    <t>A.1.3</t>
  </si>
  <si>
    <t>A.1.4</t>
  </si>
  <si>
    <t>A.1.6</t>
  </si>
  <si>
    <t>C.2.1</t>
  </si>
  <si>
    <t>C.2.4</t>
  </si>
  <si>
    <t>A.2.3</t>
  </si>
  <si>
    <t>A.2.4</t>
  </si>
  <si>
    <t>A.2.5</t>
  </si>
  <si>
    <t>A.2.6</t>
  </si>
  <si>
    <t>b) Qualified Artisans</t>
  </si>
  <si>
    <t>A.1.7</t>
  </si>
  <si>
    <t>A.3.2</t>
  </si>
  <si>
    <t>A.3.4</t>
  </si>
  <si>
    <t>A.3.5</t>
  </si>
  <si>
    <t>A.3.6</t>
  </si>
  <si>
    <t>A.3.7</t>
  </si>
  <si>
    <t>A.3.10</t>
  </si>
  <si>
    <t>A.3.11</t>
  </si>
  <si>
    <t>A.4.1</t>
  </si>
  <si>
    <t>A.4.17</t>
  </si>
  <si>
    <t>TOTAL SECTION "A" CARRIED FORWARD TO SUMMARY</t>
  </si>
  <si>
    <t>hour</t>
  </si>
  <si>
    <t>SANS 1200A</t>
  </si>
  <si>
    <t xml:space="preserve">DAYWORKS </t>
  </si>
  <si>
    <t>No.</t>
  </si>
  <si>
    <t>SANS 1200D</t>
  </si>
  <si>
    <t>8.2.1</t>
  </si>
  <si>
    <t>SANS 1200C</t>
  </si>
  <si>
    <t>SECTION B: EARTHWORKS &amp; CLEARANCE</t>
  </si>
  <si>
    <t>B.1</t>
  </si>
  <si>
    <t>B.1.1</t>
  </si>
  <si>
    <t>B.1.2</t>
  </si>
  <si>
    <t>B.2</t>
  </si>
  <si>
    <t>B.2.1</t>
  </si>
  <si>
    <t>B.2.2</t>
  </si>
  <si>
    <t>B.2.3</t>
  </si>
  <si>
    <t>B.2.4</t>
  </si>
  <si>
    <t>B.2.5</t>
  </si>
  <si>
    <t>B.2.6</t>
  </si>
  <si>
    <t>B.2.7</t>
  </si>
  <si>
    <t>B.3</t>
  </si>
  <si>
    <t>km.mᶾ</t>
  </si>
  <si>
    <t>Rate only</t>
  </si>
  <si>
    <t>B.3.1</t>
  </si>
  <si>
    <t>B.3.2</t>
  </si>
  <si>
    <t>B.3.3</t>
  </si>
  <si>
    <t>B.3.4</t>
  </si>
  <si>
    <t>Soilcrete 5% by mass below foundation footings and removal of in-sito material underneath floor and replacing with G5 compacted fill to 93% modified AASHTO backfilling. (Provisional)</t>
  </si>
  <si>
    <t>Overhaul of suitable material beyond freehaul distance compact to  90% MOD AASHTO</t>
  </si>
  <si>
    <t>SUMMARY OF SECTIONS</t>
  </si>
  <si>
    <t>SUB TOTAL</t>
  </si>
  <si>
    <t>GRAND TOTAL, CARRIED TO FORM OF TENDER</t>
  </si>
  <si>
    <t>TOTAL SECTION A  : PRELIMINARY AND GENERAL</t>
  </si>
  <si>
    <t>C.1.1</t>
  </si>
  <si>
    <t>C.2.3</t>
  </si>
  <si>
    <t>C.2.5</t>
  </si>
  <si>
    <t>C.3.1</t>
  </si>
  <si>
    <t>C.3.2</t>
  </si>
  <si>
    <t>ADD 15% VAT</t>
  </si>
  <si>
    <t>TOTAL SECTION "B" CARRIED FORWARD TO SUMMARY</t>
  </si>
  <si>
    <t>SUB-TOTAL SECTION B CARRIED FORWARD</t>
  </si>
  <si>
    <t>SUB-TOTAL SECTION B.3 CARRIED FORWARD</t>
  </si>
  <si>
    <t>C.1</t>
  </si>
  <si>
    <t>C.2</t>
  </si>
  <si>
    <t>C.2.6</t>
  </si>
  <si>
    <t>C.2.7</t>
  </si>
  <si>
    <t>C.3</t>
  </si>
  <si>
    <t>SUB-TOTAL SECTION "A.1" CARRIED FORWARD</t>
  </si>
  <si>
    <t>SUB-TOTAL SECTION "A.2" CARRIED FORWARD</t>
  </si>
  <si>
    <t xml:space="preserve">Cast concrete of Strength concrete: 19mm stone for the following </t>
  </si>
  <si>
    <t>SANS 1200GA</t>
  </si>
  <si>
    <t xml:space="preserve">Crane 20 t - 35 t capacity </t>
  </si>
  <si>
    <t>Clear and grub site including vegetation, trees and tree stumps of girth up to 1m  for packhouse</t>
  </si>
  <si>
    <t>Spray cleaned area up to 5m outside the building perimeter and inside trenches and under floors with suitable SABS approved pesticide to prevent termites from nesting</t>
  </si>
  <si>
    <t>Excavate in all soft to intermediate soil a maximum depth of 0.8 m for steel column footings.</t>
  </si>
  <si>
    <t>STEEL FRAME</t>
  </si>
  <si>
    <t xml:space="preserve">CLOSURES </t>
  </si>
  <si>
    <t>c) Supply and install 813 x 2035 mm standard wooden door and frame with a 2 lever lock (toilet door) painted oil based white paint.</t>
  </si>
  <si>
    <t xml:space="preserve">Supply, fabricate, deliver and erect the following windows: </t>
  </si>
  <si>
    <t>a)105x75 precast lintel - 2500mm long</t>
  </si>
  <si>
    <t>b)105x75 precast lintel - 1000mm long</t>
  </si>
  <si>
    <t>b)105x75 precast lintel - 1500mm long</t>
  </si>
  <si>
    <t>b)105x75 precast lintel - 3000mm long</t>
  </si>
  <si>
    <t>Corrosion protection to all structural steel (red oxide primer)</t>
  </si>
  <si>
    <t>SEWERAGE</t>
  </si>
  <si>
    <t xml:space="preserve">All 50mm inspection eyes, bends and junctions required to complete connection  </t>
  </si>
  <si>
    <t>Supply and install 110mm inspection eyes, roding eyes, bends, Vent valves ,junctions and fittings required to complete sewer connection from shed to septic tank</t>
  </si>
  <si>
    <t>SUB-TOTAL SECTION "D.6" CARRIED FORWARD</t>
  </si>
  <si>
    <t>FINISHES</t>
  </si>
  <si>
    <t xml:space="preserve">Supply and install ceramic wall tiles up to ceiling level inside shower , toilet walls and kichen </t>
  </si>
  <si>
    <t>D.8.1</t>
  </si>
  <si>
    <t>D.8.2</t>
  </si>
  <si>
    <t>D.8.3</t>
  </si>
  <si>
    <t>D.8.4</t>
  </si>
  <si>
    <t>D.8.5</t>
  </si>
  <si>
    <t>Supply and install SABS Approved wall-mounted basin and pedestal  complete with drain, p-trap and connecting material to 50 mm diameter PVC pipe.</t>
  </si>
  <si>
    <t>Supply and install chromium plated SABS  approved pillar tap.</t>
  </si>
  <si>
    <t>Standard white glazed toilet roll holder</t>
  </si>
  <si>
    <t xml:space="preserve">Supply and install stainless steel double bowl sink complete with waste fittings </t>
  </si>
  <si>
    <t>Supply and install chrome finished mixer tap pillar type for kitchen sink</t>
  </si>
  <si>
    <t>BRICKWORK AND BUILDING</t>
  </si>
  <si>
    <t>Supply and build 230mm wide wall with FBA bricks, point finish</t>
  </si>
  <si>
    <t xml:space="preserve">Supply and build 110mm wide inside wall with NFB bricks, to heights not exceeding 2.0m for shower </t>
  </si>
  <si>
    <t>Supply and install 375 micron  Dampcourse 225mm under all external walls at the same level as the top of the concrete floor slab and 225 mm above ground level.</t>
  </si>
  <si>
    <t>Supply and include 220mm brick-force on every fourth course below lintels and on every course above lintels</t>
  </si>
  <si>
    <t>Supply and Apply smooth plaster to internal walls, 15mm . Mix 1:3</t>
  </si>
  <si>
    <t>a)Strip footing (690 X 230 mm) (20 Mpa)</t>
  </si>
  <si>
    <t>d) Generator base complete with steel floated finish (30MPa)</t>
  </si>
  <si>
    <t>Construct a soakaway (french drain) overall size 15000 x 1200 x 1200mm deep french drain including excavation, installing soak pipe, backfill with stones, covering with  sheet etc. All in accordance with drawings.</t>
  </si>
  <si>
    <t>b)Floor slab ( 100 mm thick) with expansion joints cut in (3m x 3m) (20MPa), power float finish</t>
  </si>
  <si>
    <t>Supply and install 200 Litre geyser and connect to shower, bathroom basin and kitchen sink with all necessary fittings &amp; fixtures.</t>
  </si>
  <si>
    <t>SANS</t>
  </si>
  <si>
    <t xml:space="preserve">SOLAR SYSTEM </t>
  </si>
  <si>
    <t>B.5</t>
  </si>
  <si>
    <t xml:space="preserve">TRAINING </t>
  </si>
  <si>
    <t>B.5.1</t>
  </si>
  <si>
    <t>B.5.2</t>
  </si>
  <si>
    <t>On Site Training and Instruction of operators over a periodof 3 days (24 hours) in the operation, and maintenance of the installed system by experts approved by the engineer</t>
  </si>
  <si>
    <t>Preparation of Operation and Maintenance Manual in accordance with specified guidelines, (1 printed copy)</t>
  </si>
  <si>
    <t xml:space="preserve">sum </t>
  </si>
  <si>
    <t>COLD ROOM</t>
  </si>
  <si>
    <t>Supply deliver , install and commision 22 kVA three phase diesel generator complete with:
*Electric start
*Automatic voltage regulator
* Panel window
*Exterior emergency button
*Lockable doors 
*Silent weather resistant enclosure
*Automatic transfer switch</t>
  </si>
  <si>
    <t>A 5kVA solar  sytem complete with  a MPPT Solar Charge Controller, an inverter/charger and AC distribution</t>
  </si>
  <si>
    <t>Supply deliver and install 330 W monocrystalline panels complete with mounting brackets for a roof and cables with a 25 year output warranty and 15 year workmanship warrantyl</t>
  </si>
  <si>
    <t>EQUIPMENT</t>
  </si>
  <si>
    <t>ELECTRICAL DISTRIBUTION</t>
  </si>
  <si>
    <t>Supply and install three lever switch complete with wiring from the Distribution board and metal cover</t>
  </si>
  <si>
    <t xml:space="preserve">Supply and install double 16 amp flush swiched socket  compete with wiring and metal cover plate </t>
  </si>
  <si>
    <t xml:space="preserve">Supply and install 1500 lumens LED tubes for Packhouse complete with light fittings </t>
  </si>
  <si>
    <t>Supply and install 800 lumens lights for office , kitchen and bathroom complete with light fittings</t>
  </si>
  <si>
    <t>Supply and install 600x600x6mm ceramic floor tiles .Tiles to be laid according to manufacturers specification.</t>
  </si>
  <si>
    <t>Supply and install a closed-coupled SABS approved toilet suite complete with hard plastic toilet seat, cistern , toilet pan, mechanism and straight pan connectors</t>
  </si>
  <si>
    <t>Supply and install hardwood kitchen cabinets complete with handles ,doors , hinges , plastic formed tops</t>
  </si>
  <si>
    <t>Supply and install aerated, four spray showerhead complete with 400 mm chrome finished shower arm</t>
  </si>
  <si>
    <t>Supply and install a single phase 1.1 kw booster pump complete with automatic start/stop and dry run proctection</t>
  </si>
  <si>
    <t>Supply and install SABS Approved 6000 litre  polyethylene septic tank including excavation, installation, backfill with appropriate material and connection to inlet and outlet pipes.</t>
  </si>
  <si>
    <t>Supply and install white polycarbornate roof sheet to allow for sunlight into the packhouse</t>
  </si>
  <si>
    <t>b) Supply and install 1800 x 2035 mm standard double aluminuim door and frame with a 4 lever lock (entrance door)</t>
  </si>
  <si>
    <t>c) Supply and install 915 x 2035 mm steel door and frame with a 2 lever lock (toilet door) painted oil based white paint.</t>
  </si>
  <si>
    <t xml:space="preserve">Supply and install allububble inuslation or similar for the roof structure </t>
  </si>
  <si>
    <t>Supply, fabricate, surface preparation, shop priming, delivery to site &amp; installation of Double Slope steel roof structure the packhouse  (15m wide by 30m long and 4.5m high, roof 600m overhang on all sides must be achieved) .All necessary beams, columns, bracing, cleats, brackets, gussets, nuts, bolts, washers,  Engineer's certificate must be provided.</t>
  </si>
  <si>
    <t>Supply and install 0.6mm ZinCal treated sheeting,, roof screws, roof washers etc.</t>
  </si>
  <si>
    <t>Supply and install 50 mm x 100 mm x 20 mm x 2 mm lipped channels</t>
  </si>
  <si>
    <t>d) 3000 X 3500 mm colour coated shutter Heavy duty roll-up garage door complete with chain , motor and backup batteries  , 75 mm guides, full box canopy , fitted inside .</t>
  </si>
  <si>
    <t>d) 6000 X 3500 mm colour coated shutter Heavy duty roll-up garage door complete with chain , motor and backup batteries  , 75 mm guides, full box canopy , fitted inside .</t>
  </si>
  <si>
    <t>Supply and install a single phase 1.1 kw slurry  pump complete with automatic start/stop and dry run proctection</t>
  </si>
  <si>
    <t>Supply and install SABS Approved 2500 litre  polyethylene septic tank including excavation, installation, backfill with appropriate material and connection to inlet and outlet pipes.</t>
  </si>
  <si>
    <t>Construct a soakaway (french drain) overall size 8000 x 1200 x 1200mm deep french drain including excavation, installing soak pipe, backfill with stones, covering with  sheet etc. All in accordance with drawings.</t>
  </si>
  <si>
    <t>c)20 mpa , 1000 mm apron around the packhouse complete with drainage channel</t>
  </si>
  <si>
    <t>Supply and install 500 x 350 mm wall mounted stainless hand basin at every entrance complete with tap mixer</t>
  </si>
  <si>
    <t xml:space="preserve">Supply , deliver and install 110mm uPVC pipes from packhouse to septic tanks  </t>
  </si>
  <si>
    <t xml:space="preserve">Supply and install interlocking paving in and around lean to structure </t>
  </si>
  <si>
    <t>Supply , deliver and install 900 mm x 650 x 900 mm  pot sink complete with :
* 90- 120 litre pot
*Height adjustable stainless steel legs
* stainless steel deck/shelf at the bottom for extra storage</t>
  </si>
  <si>
    <t>Supply , deliver and install 1700 mm x 650 x 900 mm double pot sink complete with :
* 90- 120 litre pot
*Height adjustable stainless steel legs
* stainless steel deck/shelf at the bottom for extra storage</t>
  </si>
  <si>
    <t>Supply , deliver and install 10 000 mm x 800 x 900 mm  stainless table complete with :
*Height adjustable stainless steel legs
* stainless steel deck/shelf at the bottom for extra storage
* 20 mm splashback /lip on front and back side</t>
  </si>
  <si>
    <t xml:space="preserve">Supply , deliver and install an eletronic price counting scale </t>
  </si>
  <si>
    <t xml:space="preserve">Supply , deliver and install an eletronic receipt counting small scale ( approx 450 mm x 450 mm) </t>
  </si>
  <si>
    <t>Four(4) Tier coldroom vegetable stainless cabinet stands 1000 (l) x 500(w) x 1500(h)</t>
  </si>
  <si>
    <t>High pressure eletric washer (max 180 bar , min 10 litres /min) complete with multi jet nozzles and hoses</t>
  </si>
  <si>
    <t>3.0m x 3.0m x 2.4m Flat roof cold room framework with polystyrene isolation, PVC coated chromadeck panels, aluminium sections, etc. complete with refrigeration unit ,condeser unit , small gas , pipes, blower coil unit ,expansion valves ,fans etc</t>
  </si>
  <si>
    <t xml:space="preserve">Supply and deliver 45 litre solid base and side plastic crates </t>
  </si>
  <si>
    <t xml:space="preserve">Supply and deliver 45 litre ventilated  plastic crates </t>
  </si>
  <si>
    <t xml:space="preserve">Fit light fittings,plugs,distribution box and electrical wiring,install electrical cable from the solar system to the packhouse,connect electricity to distribution box.Electrical installation must comply with SANS 0142 and the Contractor must supply certificate of compliance for electrical installation.
</t>
  </si>
  <si>
    <t>C.3.3</t>
  </si>
  <si>
    <t>Supply and install a two way lever switch complete with wiring and metal cover</t>
  </si>
  <si>
    <t>a) ND22F small pane steel window, framed and double glazed complete with full burglar proofing</t>
  </si>
  <si>
    <t>b) NE7 steel window, frame and glazed complete with burglar</t>
  </si>
  <si>
    <t>c) NC7 steel window , frame and glazed complete with burglar</t>
  </si>
  <si>
    <t>d)1200 mm x 3000 mm powder coated sliding (3 leaf) aluminium window complete with double glazing</t>
  </si>
  <si>
    <t>Supply and install clothes hooks and soap holders in showers</t>
  </si>
  <si>
    <t>Supply and install shower railings and heavy duty plastic curtains in showers</t>
  </si>
  <si>
    <t xml:space="preserve">BATHROOM , KITCHEN &amp; OFFICE </t>
  </si>
  <si>
    <t>Supply and install a 1300 x 450 x 650 mm four (4) drawer steel cabinet complete with hang rails and central locking</t>
  </si>
  <si>
    <t xml:space="preserve">Supply deliver and a 3000 x 1800 x 900 mm  L shape office desk complete with 32 mm melanine top , drawers , power outlets etc   </t>
  </si>
  <si>
    <t>Supply , deliver and install 3000 mm x 650 x 900 mm  stainless table complete with :
*Height adjustable stainless steel legs
* stainless steel deck/shelf at the bottom for extra storage
* 50 mm splashback /lip on back side
* 20 mm taps on top of each bowl</t>
  </si>
  <si>
    <t>Supply deliver and install anti-theft steel frame for the solar panels</t>
  </si>
  <si>
    <t>Supply and install SABS approved PEX pipework complete with fitings for showers, bathrooms, kitchen sinks , taps etc</t>
  </si>
  <si>
    <t>Supply and install a powder coated 3 x 24 way powder coated distribution board complete with tray , breakers , wiring etc.</t>
  </si>
  <si>
    <t xml:space="preserve">Supply and install a powder coated 18 way powder coated distribution board complete with tray , breakers , wiring etc. </t>
  </si>
  <si>
    <t>supply and install 2 metre stand for 10000 litre tank . Provide engineering certifcate for tankstand and foundations</t>
  </si>
  <si>
    <t xml:space="preserve">Supply and install 10000 litre SABS approved polyethylene tank </t>
  </si>
  <si>
    <t xml:space="preserve">Supply, deliver and install 300 kg industrical scale complete with </t>
  </si>
  <si>
    <t>Supply,deliver  and install a 10 m x 9 mm spiral retractable hose (10 bar working pressure) complete with a four way nozzle , 20 mm tap and connectors</t>
  </si>
  <si>
    <t>Supply and deliver 300 kg and 800 litre HDPE bulk bin for storage complete with forklift handles</t>
  </si>
  <si>
    <t>C.2.2</t>
  </si>
  <si>
    <t>C.2.8</t>
  </si>
  <si>
    <t>C.2.9</t>
  </si>
  <si>
    <t>C.2.10</t>
  </si>
  <si>
    <t>C.2.11</t>
  </si>
  <si>
    <t>C.2.12</t>
  </si>
  <si>
    <t>C.4</t>
  </si>
  <si>
    <t>C.4.1</t>
  </si>
  <si>
    <t>C.4.2</t>
  </si>
  <si>
    <t>SUB-TOTAL SECTION "C.4" CARRIED FORWARD</t>
  </si>
  <si>
    <t>SUB-TOTAL SECTION "C.3" CARRIED FORWARD</t>
  </si>
  <si>
    <t>SUB-TOTAL SECTION "C.1" CARRIED FORWARD</t>
  </si>
  <si>
    <t>C.1.2</t>
  </si>
  <si>
    <t>SUB-TOTAL SECTION "C.2" CARRIED FORWARD</t>
  </si>
  <si>
    <t>TOTAL SECTION "C" CARRIED FORWARD TO SUMMARY</t>
  </si>
  <si>
    <t>SUB TOTAL SECTION A-C</t>
  </si>
  <si>
    <t>B.2.8</t>
  </si>
  <si>
    <t>B.2.9</t>
  </si>
  <si>
    <t>B.2.10</t>
  </si>
  <si>
    <t>B.2.11</t>
  </si>
  <si>
    <t>B.2.12</t>
  </si>
  <si>
    <t>TOTAL SECTION "B.2" CARRIED FORWARD TO SUMMARY</t>
  </si>
  <si>
    <t>B.3.5</t>
  </si>
  <si>
    <t>B.3.6</t>
  </si>
  <si>
    <t>B.3.7</t>
  </si>
  <si>
    <t>B.3.8</t>
  </si>
  <si>
    <t>B.3.9</t>
  </si>
  <si>
    <t>B.3.10</t>
  </si>
  <si>
    <t>B.3.11</t>
  </si>
  <si>
    <t>B.3.12</t>
  </si>
  <si>
    <t>B.3.13</t>
  </si>
  <si>
    <t>B.3.14</t>
  </si>
  <si>
    <t>B.3.15</t>
  </si>
  <si>
    <t>SUB-TOTAL SECTION "B.3" CARRIED FORWARD</t>
  </si>
  <si>
    <t>B.4</t>
  </si>
  <si>
    <t>TOTAL SECTION "B.1" CARRIED FORWARD TO SUMMARY</t>
  </si>
  <si>
    <t>EXCAVATION  AND STEEL FABRICATION</t>
  </si>
  <si>
    <t>B.4.1</t>
  </si>
  <si>
    <t>B.4.2</t>
  </si>
  <si>
    <t>B.4.3</t>
  </si>
  <si>
    <t>B.4.4</t>
  </si>
  <si>
    <t>B.4.5</t>
  </si>
  <si>
    <t>B.4.6</t>
  </si>
  <si>
    <t>B.4.7</t>
  </si>
  <si>
    <t>B.4.8</t>
  </si>
  <si>
    <t>B.4.9</t>
  </si>
  <si>
    <t>B.4.10</t>
  </si>
  <si>
    <t>B.4.11</t>
  </si>
  <si>
    <t>SUB-TOTAL SECTION "B.5" CARRIED FORWARD</t>
  </si>
  <si>
    <t>B.6</t>
  </si>
  <si>
    <t>B.6.1</t>
  </si>
  <si>
    <t>B.6.2</t>
  </si>
  <si>
    <t>B.6.3</t>
  </si>
  <si>
    <t>B.6.4</t>
  </si>
  <si>
    <t>B.6.5</t>
  </si>
  <si>
    <t>B.6.6</t>
  </si>
  <si>
    <t>B.6.7</t>
  </si>
  <si>
    <t>B.6.8</t>
  </si>
  <si>
    <t>B.6.9</t>
  </si>
  <si>
    <t>B.6.10</t>
  </si>
  <si>
    <t>B.6.11</t>
  </si>
  <si>
    <t>B.6.12</t>
  </si>
  <si>
    <t>B.6.13</t>
  </si>
  <si>
    <t>B.6.14</t>
  </si>
  <si>
    <t>B.6.15</t>
  </si>
  <si>
    <t>SUB-TOTAL SECTION "B.6" CARRIED FORWARD</t>
  </si>
  <si>
    <t>B.7</t>
  </si>
  <si>
    <t>B.7.1</t>
  </si>
  <si>
    <t>B.7.2</t>
  </si>
  <si>
    <t>B.7.3</t>
  </si>
  <si>
    <t>B.7.4</t>
  </si>
  <si>
    <t>B.7.5</t>
  </si>
  <si>
    <t>B.7.6</t>
  </si>
  <si>
    <t>B.7.7</t>
  </si>
  <si>
    <t>B.7.8</t>
  </si>
  <si>
    <t>B.7.9</t>
  </si>
  <si>
    <t>SUB-TOTAL SECTION "B.7" CARRIED FORWARD</t>
  </si>
  <si>
    <t>B.8</t>
  </si>
  <si>
    <t>SUB-TOTAL SECTION "B.8" CARRIED FORWARD</t>
  </si>
  <si>
    <t>B.9</t>
  </si>
  <si>
    <t>B.9.1</t>
  </si>
  <si>
    <t>B.9.2</t>
  </si>
  <si>
    <t>B.9.3</t>
  </si>
  <si>
    <t>B.9.4</t>
  </si>
  <si>
    <t>B.9.5</t>
  </si>
  <si>
    <t>B.9.6</t>
  </si>
  <si>
    <t>B.9.7</t>
  </si>
  <si>
    <t>B.9.8</t>
  </si>
  <si>
    <t>B.9.9</t>
  </si>
  <si>
    <t>SUB-TOTAL SECTION "B.9" CARRIED FORWARD</t>
  </si>
  <si>
    <t>Supply and install railing as per drawing LDARD/JJ/01</t>
  </si>
  <si>
    <t>Supply and install generator room as per drawing LDARD/JJ/01</t>
  </si>
  <si>
    <t>Supply and install railing as per drawing stairs as per drawing LDARD/JJ/01</t>
  </si>
  <si>
    <t>SECTION C : PACKHOUSE EQUIPMENT &amp; ACCESSORIES</t>
  </si>
  <si>
    <t>SECTION B : PACKHOUSE BUILDING</t>
  </si>
  <si>
    <t>TOTAL SECTION B :  PACKHOUSE BUILDING</t>
  </si>
  <si>
    <t>B.2.13</t>
  </si>
  <si>
    <t xml:space="preserve">Supply deliver and install 120 x 64 IPE sections complete with base plates and expansion bolts </t>
  </si>
  <si>
    <t>B.8.1</t>
  </si>
  <si>
    <t>B.8.2</t>
  </si>
  <si>
    <t>B.8.3</t>
  </si>
  <si>
    <t>B.8.4</t>
  </si>
  <si>
    <t>B.8.5</t>
  </si>
  <si>
    <t>SUB-TOTAL SECTION "B.4" CARRIED FORWARD</t>
  </si>
  <si>
    <t>Excavate in all soft to intermediate soil a maximum depth of 1m for steel column footings.</t>
  </si>
  <si>
    <t>Supply and include 110mm brick-force on every fourth course below lintels and on every course above lintels</t>
  </si>
  <si>
    <t>B.8.6</t>
  </si>
  <si>
    <t>Supply and build 220mm wide wall with Brick Clay Stock, Jointed finish inside and outside  (1m high kerb wall for super structure)</t>
  </si>
  <si>
    <t>Lisd92cc Corner Shower- Chrome (885 x 885mm)</t>
  </si>
  <si>
    <t xml:space="preserve">All 50mm inspection eyes at correct spacing, bends and junctions required to complete connection  </t>
  </si>
  <si>
    <t>Supply and install 10000 litre SABS approved polyethylene tank</t>
  </si>
  <si>
    <t>Supply and install a powder coated 3 phase x 24 way powder coated distribution board complete with tray , breakers , wiring etc.</t>
  </si>
  <si>
    <t xml:space="preserve">Supply and install 4x4 Crabtree 16 amp double swiched socket  compete with wiring and metal cover plate </t>
  </si>
  <si>
    <t>Supply and install 20mm SABS 61386-21 conduit pipes for all electrical tubing</t>
  </si>
  <si>
    <t>Suppy and install 63A Earth leakage circuit breaker.</t>
  </si>
  <si>
    <t>Supply and install 30A circuit breaker for plugs</t>
  </si>
  <si>
    <t>Supply and install 10A circuit breaker for lights</t>
  </si>
  <si>
    <t xml:space="preserve"> v)  Plumber</t>
  </si>
  <si>
    <t xml:space="preserve"> vi)  Welder with API 1104 Certificate</t>
  </si>
  <si>
    <t xml:space="preserve"> iv)  Civil Techncian</t>
  </si>
  <si>
    <t xml:space="preserve"> ii)  Boilermaker/welder</t>
  </si>
  <si>
    <t>Prov Sum</t>
  </si>
  <si>
    <t>%</t>
  </si>
  <si>
    <t>WATER RETICULATION AND SEWAGE SYSTEM</t>
  </si>
  <si>
    <t xml:space="preserve">Design, supply and install 6 metre stand for 10000 litre tank . Provide engineering certifcate </t>
  </si>
  <si>
    <t>Supply and install 200 Litre panel receiver solar geyser  and connect to shower, bathroom basin and kitchen sink with all necessary fittings &amp; fixtures.</t>
  </si>
  <si>
    <t xml:space="preserve">Supply and install a 4x2 Crabtree/similar approves 1 lever two way switch complete with wiring </t>
  </si>
  <si>
    <t xml:space="preserve">Supply and install a 4x2 Crabtree/similar approved lever 1 way switch complete with wiring                    </t>
  </si>
  <si>
    <t xml:space="preserve">Supply and install 1,5m LED light fittings </t>
  </si>
  <si>
    <t>Supply and install 1,5m LED  tubes.</t>
  </si>
  <si>
    <t>Preparation of Operation and Maintenance Manual iclusive of manufactures catalogues guidelines  , (1 printed copy)</t>
  </si>
  <si>
    <t>Supply deliver and Offload Steel Hostel Locker-Metal 2 Tier- Two Door- 180×30×45cm- LOC002-Grey</t>
  </si>
  <si>
    <t>mark-up above item B.2.8</t>
  </si>
  <si>
    <r>
      <t>m</t>
    </r>
    <r>
      <rPr>
        <vertAlign val="superscript"/>
        <sz val="10"/>
        <rFont val="Times New Roman"/>
        <family val="1"/>
      </rPr>
      <t>2</t>
    </r>
  </si>
  <si>
    <r>
      <t>m</t>
    </r>
    <r>
      <rPr>
        <sz val="10"/>
        <rFont val="Times New Roman"/>
        <family val="1"/>
      </rPr>
      <t>ᶾ</t>
    </r>
  </si>
  <si>
    <r>
      <t>m</t>
    </r>
    <r>
      <rPr>
        <vertAlign val="superscript"/>
        <sz val="9"/>
        <rFont val="Times New Roman"/>
        <family val="1"/>
      </rPr>
      <t>2</t>
    </r>
  </si>
  <si>
    <r>
      <t>m</t>
    </r>
    <r>
      <rPr>
        <vertAlign val="superscript"/>
        <sz val="9"/>
        <rFont val="Times New Roman"/>
        <family val="1"/>
      </rPr>
      <t>3</t>
    </r>
  </si>
  <si>
    <r>
      <t>1.5mm</t>
    </r>
    <r>
      <rPr>
        <vertAlign val="superscript"/>
        <sz val="9"/>
        <rFont val="Times New Roman"/>
        <family val="1"/>
      </rPr>
      <t>2</t>
    </r>
    <r>
      <rPr>
        <sz val="9"/>
        <rFont val="Times New Roman"/>
        <family val="1"/>
      </rPr>
      <t xml:space="preserve"> conduit cable Black @ roll 100m</t>
    </r>
  </si>
  <si>
    <r>
      <t>1.5mm</t>
    </r>
    <r>
      <rPr>
        <vertAlign val="superscript"/>
        <sz val="9"/>
        <rFont val="Times New Roman"/>
        <family val="1"/>
      </rPr>
      <t>2</t>
    </r>
    <r>
      <rPr>
        <sz val="9"/>
        <rFont val="Times New Roman"/>
        <family val="1"/>
      </rPr>
      <t xml:space="preserve"> conduit cable Red @ roll 100m</t>
    </r>
  </si>
  <si>
    <r>
      <t>1.5mm</t>
    </r>
    <r>
      <rPr>
        <vertAlign val="superscript"/>
        <sz val="9"/>
        <rFont val="Times New Roman"/>
        <family val="1"/>
      </rPr>
      <t>2</t>
    </r>
    <r>
      <rPr>
        <sz val="9"/>
        <rFont val="Times New Roman"/>
        <family val="1"/>
      </rPr>
      <t xml:space="preserve"> conduit cable Green/Yellow @ roll 100m</t>
    </r>
  </si>
  <si>
    <t>Supply, Deliver and Install Canopy on the two Industrial Garage Doors</t>
  </si>
  <si>
    <t>Load Shedding Lights- Rechargeable bulbs LED Light Bulbs</t>
  </si>
  <si>
    <t xml:space="preserve">no </t>
  </si>
  <si>
    <t>D.1</t>
  </si>
  <si>
    <t>D.1.1</t>
  </si>
  <si>
    <t>EXISITING BOREHOLE</t>
  </si>
  <si>
    <t>Supply, delivery and install and test a sbmersible pump, motor, cable, borehole cage, switch gear and accessories and electriacal connections complete with a pipeline connections to the tank as per instruction and specification of the engineer</t>
  </si>
  <si>
    <t>D.1.2</t>
  </si>
  <si>
    <t>D.1.3</t>
  </si>
  <si>
    <t>D.1.4</t>
  </si>
  <si>
    <t>D.1.5</t>
  </si>
  <si>
    <t>per meter</t>
  </si>
  <si>
    <t>TOTAL SECTION C :  PACKHOUSE EQUIPMENT &amp; ACCESSORIES</t>
  </si>
  <si>
    <t>Water sampling and laboratory testing, including geohydrological repoort indicating procedures undertaken quality for the borehole with water use recommendations</t>
  </si>
  <si>
    <t>TOTAL SECTION "D" CARRIED FORWARD TO SUMMARY</t>
  </si>
  <si>
    <t>D.1.6</t>
  </si>
  <si>
    <t>D.1.7</t>
  </si>
  <si>
    <t>D.1.8</t>
  </si>
  <si>
    <t>Supply and install stainless steel double bowl sink complete with waste fittings</t>
  </si>
  <si>
    <t>Supply, fabricate, surface preparation, shop priming, delivery to site &amp; installation of Double Slope steel roof structure the packhouse  (15m wide by 30m long and 6.79m high, roof 300mm overhang on all sides must be achieved) .All necessary beams, columns, bracing, cleats, brackets, gussets, nuts, bolts, washers,  Engineer's certificate must be provided. Including roofing Cladding Cable holding beam 6m aboce ground and windmaster on the roofing</t>
  </si>
  <si>
    <r>
      <t>Excavate and backfill in all soft to intermediate soil 1m</t>
    </r>
    <r>
      <rPr>
        <sz val="9"/>
        <rFont val="Calibri"/>
        <family val="2"/>
      </rPr>
      <t xml:space="preserve">×0,6×0,6 </t>
    </r>
    <r>
      <rPr>
        <sz val="9"/>
        <rFont val="Times New Roman"/>
        <family val="1"/>
      </rPr>
      <t>for pipeline from borehole to storage tanks</t>
    </r>
  </si>
  <si>
    <t>Excavate in all soft to intermediate soil a maximum depth of 1m for electrical cable from borehole to Control box</t>
  </si>
  <si>
    <t>n</t>
  </si>
  <si>
    <t xml:space="preserve">FIXED CHARGE AND VALUE-RELATED ITEMS </t>
  </si>
  <si>
    <t>Living accommodation for staff</t>
  </si>
  <si>
    <t>Water supplies, electric power and communications for the site/running the project</t>
  </si>
  <si>
    <t xml:space="preserve">Removal of site establishment at completion </t>
  </si>
  <si>
    <t>Site office (min of 15m2) and Ablution facilities on site</t>
  </si>
  <si>
    <t>Contractural requirements, general obligations and establishment, maintenance and removal of site facility. Provide security and take responsibility of material including adherence to all safety requirements. Contractor's initial costs of providing sureties, insurance of the Works and plant, third party or public liability insurance and unemployment insurance to cover his compliance with the requirements of the Workmen's Compensation Act and any other initial financing obligations of a preliminary and general nature</t>
  </si>
  <si>
    <t xml:space="preserve">TIME RELATED ITEMS </t>
  </si>
  <si>
    <t>month</t>
  </si>
  <si>
    <t>Supply and install 0.686mm galvanized IBR sheeting, roof screws, roof washers etc.</t>
  </si>
  <si>
    <t>Supply and install 100mm x 50 mm x 20 mm x 2 mm lipped channels for cladding support</t>
  </si>
  <si>
    <t>4,5.0m x 4,5.0m x 2.4m Flat roof cold room framework with polystyrene isolation, PVC coated chromadeck panels, aluminium sections, etc. complete with refrigeration unit ,condeser unit , small gas , pipes, blower coil unit ,expansion valves ,fans etc</t>
  </si>
  <si>
    <t>Supply deliver and install 450 W monocrystalline panels complete with mounting brackets for a roof and cables with a 25 year output warranty and 15 year workmanship warrantyl</t>
  </si>
  <si>
    <t>Supply and install 5kWh, 48V lithium-ion battery banks</t>
  </si>
  <si>
    <t>Supply and install A 5kVA solar  sytem inventer kit complete with  Solar Charge Controller, and AC distribution and link connection to Building DB box, incl automatic power switch</t>
  </si>
  <si>
    <t xml:space="preserve">PLUS 15% CONTINGENCIES </t>
  </si>
  <si>
    <t>SECTION D : BOREHOLE WATER RETICULATION AND REPAIRS</t>
  </si>
  <si>
    <t xml:space="preserve"> TOTAL SECTION D: BOREHOLE WATER RETICULATION AND REPAIRS</t>
  </si>
  <si>
    <t xml:space="preserve">Allow Prov Sum for the hiring and compensation of project CLO </t>
  </si>
  <si>
    <t>Profit over above</t>
  </si>
  <si>
    <t>Provide a sum for the repair of irrigation infrastructure by a relevant approved technician/plumber/service provider as directed by the engineer</t>
  </si>
  <si>
    <t xml:space="preserve">CONSTRUCTION OF PACK HOUSE AND ABLUTION FACILITY FOR MATLOU FARMING -(NGWANALAMOLA NGWETSANA JV) IN DENNILTON VILLAGE, ELIAS MOTSOALEDI MUNICIPALITY OF SEKHUKHUNE DISTRICT IN LIMPOPO PROVINCE </t>
  </si>
  <si>
    <t>Supply and install 400x400x6mm grade A ceramic floor tiles including 75mm skating .Tiles to be laid according to manufacturers specification.</t>
  </si>
  <si>
    <t xml:space="preserve">Source and Supply G5 soil material </t>
  </si>
  <si>
    <t>m2</t>
  </si>
  <si>
    <t>B.8.7</t>
  </si>
  <si>
    <t>Ref 193 with spacers on floors</t>
  </si>
  <si>
    <t>Occupational Health and Safety Requirements (PPE, Site/project information signage and barrications of works, Inductions, Fitness tests, respiratory gear and screening, etc)</t>
  </si>
  <si>
    <t>C.5.1</t>
  </si>
  <si>
    <t>C.5.2</t>
  </si>
  <si>
    <t>Provisional Sum</t>
  </si>
  <si>
    <t xml:space="preserve">Provide a sum for any other Equipment Purchase and supply, as directed by the engineer </t>
  </si>
  <si>
    <t>Supply , deliver and install 10 000 mm x 800 x 900 mm  stainless table complete with :
*Height adjustable stainless steel legs
* stainless steel deck/shelf at the bottom for extra storage
* 20 mm splashback /lip on front and back side</t>
  </si>
  <si>
    <t>Supply , deliver and install 3000 mm x 650 x 900 mm  stainless table complete with :
*Height adjustable stainless steel legs
* stainless steel deck/shelf at the bottom for extra storage
* 50 mm splashback /lip on back side
* 20 mm taps on top of each bowl</t>
  </si>
  <si>
    <t>Description</t>
  </si>
  <si>
    <t>Amount (R )</t>
  </si>
  <si>
    <t>Profit over above item D.1.7</t>
  </si>
  <si>
    <t xml:space="preserve">Strip footing (600 X 250 mm) (25 Mpa) </t>
  </si>
  <si>
    <t>Footing (600 X 600 X 600 mm) (25 Mpa)  for steel structure</t>
  </si>
  <si>
    <t xml:space="preserve">Footing (800 X 800  X 1000  mm) (25 Mpa) for Steel Structure </t>
  </si>
  <si>
    <t>Floor slab ( 100 mm thick) with expansion joints cut in (5m x 5m) (25 MPa), power float to steel float finish</t>
  </si>
  <si>
    <t>Floor slab ( 100 mm thick) (25MPa), wood float finish, ablution</t>
  </si>
  <si>
    <t>Epoxy paint application to steel floated floor</t>
  </si>
  <si>
    <t>B3.2</t>
  </si>
  <si>
    <t>B.2..2</t>
  </si>
  <si>
    <t>B.2..3</t>
  </si>
  <si>
    <t>B.2..4</t>
  </si>
  <si>
    <t>B.4.12</t>
  </si>
  <si>
    <t>B.4.13</t>
  </si>
  <si>
    <t>B.4.14</t>
  </si>
  <si>
    <t>B.4.15</t>
  </si>
  <si>
    <t>B.4.16</t>
  </si>
  <si>
    <t>B.5.3</t>
  </si>
  <si>
    <t>B.5.4</t>
  </si>
  <si>
    <t>B.5.5</t>
  </si>
  <si>
    <t>B.5.6</t>
  </si>
  <si>
    <t>B.5.7</t>
  </si>
  <si>
    <t>B.5.8</t>
  </si>
  <si>
    <t>B.5.9</t>
  </si>
  <si>
    <t>B.7.10</t>
  </si>
  <si>
    <t>B.7.11</t>
  </si>
  <si>
    <t>B.7.12</t>
  </si>
  <si>
    <t>B.7.13</t>
  </si>
  <si>
    <t>B.10</t>
  </si>
  <si>
    <t>B.10.1</t>
  </si>
  <si>
    <t>B.10.2</t>
  </si>
  <si>
    <t>B.10.3</t>
  </si>
  <si>
    <t>B.10.4</t>
  </si>
  <si>
    <t>B.10.5</t>
  </si>
  <si>
    <t>B.10.6</t>
  </si>
  <si>
    <t>B.10.7</t>
  </si>
  <si>
    <t>B.10.8</t>
  </si>
  <si>
    <t>B.10.9</t>
  </si>
  <si>
    <t>B.10.10</t>
  </si>
  <si>
    <t>B.10.11</t>
  </si>
  <si>
    <t>B.10.12</t>
  </si>
  <si>
    <t>B.10.13</t>
  </si>
  <si>
    <t>B.10.14</t>
  </si>
  <si>
    <t>SUB-TOTAL SECTION "B.10" CARRIED FORWARD</t>
  </si>
  <si>
    <r>
      <t>Supply deliver and install 300m</t>
    </r>
    <r>
      <rPr>
        <sz val="9"/>
        <rFont val="Calibri"/>
        <family val="2"/>
      </rPr>
      <t>×</t>
    </r>
    <r>
      <rPr>
        <sz val="9"/>
        <rFont val="Times New Roman"/>
        <family val="1"/>
      </rPr>
      <t xml:space="preserve">50mm HDPE pipe from borehole to 6m elevated 10000L Tank </t>
    </r>
  </si>
  <si>
    <t xml:space="preserve">Supply deliver and install, connect 200m 3 core borehole power supply armoured cable </t>
  </si>
  <si>
    <t>D.1.9</t>
  </si>
  <si>
    <t>D.1.10</t>
  </si>
  <si>
    <t>Profit over above item D1.2</t>
  </si>
  <si>
    <t xml:space="preserve">Prov sum    </t>
  </si>
  <si>
    <t>B.2..5</t>
  </si>
  <si>
    <t>Extra-over Item B.2.1</t>
  </si>
  <si>
    <t xml:space="preserve">Supply and install steel frame and combination doors and 3 lever locking mechanism 813×2032×115 (Ablution entrance door and inside the building) for women and men </t>
  </si>
  <si>
    <t>Supply and install 813 x 2035 mm standard wooden door and frame with a 2 lever lock (toilet door) painted oil based white paint.</t>
  </si>
  <si>
    <t>Supply and install IBR Steel Sheeting Closures for Packaging Shed , as directed by the engineer</t>
  </si>
  <si>
    <t>ND7 steel window, framed and double glazed complete with full burglar proofing</t>
  </si>
  <si>
    <t>NE1 steel window, frame and glazed complete with burglar</t>
  </si>
  <si>
    <t>NC4F steel window , frame and glazed complete with burglar</t>
  </si>
  <si>
    <t>ND4 steel window , frame and glazed complete with burglar</t>
  </si>
  <si>
    <t>3000 X 3500 mm colour coated shutter Heavy duty Industrial roll-up garage door complete with chain ,   , 75 mm guides, full box canopy , fitted inside .</t>
  </si>
  <si>
    <t>6000 X 4000 mm colour coated shutter Heavy duty Industrial roll-up garage door complete with chain, 75 mm guides, full box canopy , fitted inside .</t>
  </si>
  <si>
    <t>105x75 precast lintel - 1500mm long</t>
  </si>
  <si>
    <t>105x75 precast lintel - 900mm long</t>
  </si>
  <si>
    <t>105x75 precast lintel - 1800mm long</t>
  </si>
  <si>
    <t xml:space="preserve">TOTAL SECTION "B.3" CARRIED FORWARD </t>
  </si>
  <si>
    <t xml:space="preserve">TOTAL SECTION "B.2" CARRIED FORWARD </t>
  </si>
  <si>
    <t xml:space="preserve">TOTAL SECTION "B.1" CARRIED FORWARD </t>
  </si>
  <si>
    <t>STEEL FRAME AND REINFORCEMENT</t>
  </si>
  <si>
    <t>Supply, deliver and install reinforcement as per the reinforcement schedule (to be provided by the engineer), for the column base and strip footings</t>
  </si>
  <si>
    <t>ton</t>
  </si>
  <si>
    <t xml:space="preserve">Supply, deliver and install 460mm galvanised roof ridging </t>
  </si>
  <si>
    <t>Paint all Ablution and packhouse interior walls using a three coated paint (one coat of primer and 2 coats of washable paint)</t>
  </si>
  <si>
    <t>25 MPa , 1000 mm apron around the packhouse complete with drainage channel</t>
  </si>
  <si>
    <t>Lay and compact G5 soil materials in layers not exceeding 150mm to 93% MOD AASHTO</t>
  </si>
  <si>
    <t>B.8.8</t>
  </si>
  <si>
    <t xml:space="preserve">Spray cleaned area up to 5m outside the building perimeter and inside trenches and under floors with suitable SABS approved pesticide to prevent termites from nesting and provide certification </t>
  </si>
  <si>
    <t>B3.8</t>
  </si>
  <si>
    <t>B.10.15</t>
  </si>
  <si>
    <t>Provide COC for the electrical works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</si>
</sst>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R&quot;\ * #,##0.00_ ;_ &quot;R&quot;\ * \-#,##0.00_ ;_ &quot;R&quot;\ * &quot;-&quot;??_ ;_ @_ "/>
    <numFmt numFmtId="165" formatCode="&quot;R&quot;\ #,##0.00"/>
    <numFmt numFmtId="166" formatCode="#,##0_ ;\-#,##0\ "/>
  </numFmts>
  <fonts count="34">
    <font>
      <sz val="11"/>
      <color theme="1"/>
      <name val="Calibri"/>
      <family val="2"/>
      <scheme val="minor"/>
    </font>
    <font>
      <sz val="10"/>
      <name val="Arial"/>
      <family val="2"/>
    </font>
    <font>
      <b/>
      <u/>
      <sz val="9"/>
      <name val="Arial"/>
      <family val="2"/>
    </font>
    <font>
      <sz val="9"/>
      <name val="Arial"/>
      <family val="2"/>
    </font>
    <font>
      <b/>
      <sz val="10"/>
      <name val="Arial"/>
      <family val="2"/>
    </font>
    <font>
      <b/>
      <sz val="12"/>
      <name val="Arial"/>
      <family val="2"/>
    </font>
    <font>
      <sz val="9"/>
      <color theme="1"/>
      <name val="Arial"/>
      <family val="2"/>
    </font>
    <font>
      <sz val="9"/>
      <color indexed="10"/>
      <name val="Arial"/>
      <family val="2"/>
    </font>
    <font>
      <sz val="11"/>
      <color theme="1"/>
      <name val="Calibri"/>
      <family val="2"/>
      <scheme val="minor"/>
    </font>
    <font>
      <b/>
      <sz val="9"/>
      <name val="Arial"/>
      <family val="2"/>
    </font>
    <font>
      <sz val="11"/>
      <color theme="1"/>
      <name val="Arial"/>
      <family val="2"/>
    </font>
    <font>
      <sz val="10"/>
      <name val="Calibri"/>
      <family val="2"/>
    </font>
    <font>
      <vertAlign val="superscript"/>
      <sz val="10"/>
      <name val="Arial"/>
      <family val="2"/>
    </font>
    <font>
      <sz val="8"/>
      <color indexed="81"/>
      <name val="Tahoma"/>
      <family val="2"/>
    </font>
    <font>
      <vertAlign val="superscript"/>
      <sz val="9"/>
      <name val="Arial"/>
      <family val="2"/>
    </font>
    <font>
      <b/>
      <sz val="10"/>
      <color indexed="8"/>
      <name val="Calibri"/>
      <family val="2"/>
    </font>
    <font>
      <sz val="11"/>
      <name val="Calibri"/>
      <family val="2"/>
      <scheme val="minor"/>
    </font>
    <font>
      <b/>
      <sz val="8"/>
      <color indexed="81"/>
      <name val="Tahoma"/>
      <family val="2"/>
    </font>
    <font>
      <b/>
      <sz val="11"/>
      <name val="Arial"/>
      <family val="2"/>
    </font>
    <font>
      <sz val="12"/>
      <name val="Times New Roman"/>
      <family val="1"/>
    </font>
    <font>
      <sz val="11"/>
      <name val="Arial"/>
      <family val="2"/>
    </font>
    <font>
      <sz val="9"/>
      <color rgb="FF272622"/>
      <name val="MuseoSans-300"/>
    </font>
    <font>
      <sz val="8"/>
      <name val="Calibri"/>
      <family val="2"/>
      <scheme val="minor"/>
    </font>
    <font>
      <sz val="9"/>
      <name val="Calibri"/>
      <family val="2"/>
    </font>
    <font>
      <b/>
      <sz val="10"/>
      <name val="Times New Roman"/>
      <family val="1"/>
    </font>
    <font>
      <sz val="11"/>
      <name val="Times New Roman"/>
      <family val="1"/>
    </font>
    <font>
      <sz val="9"/>
      <name val="Times New Roman"/>
      <family val="1"/>
    </font>
    <font>
      <b/>
      <sz val="9"/>
      <name val="Times New Roman"/>
      <family val="1"/>
    </font>
    <font>
      <b/>
      <u/>
      <sz val="9"/>
      <name val="Times New Roman"/>
      <family val="1"/>
    </font>
    <font>
      <vertAlign val="superscript"/>
      <sz val="10"/>
      <name val="Times New Roman"/>
      <family val="1"/>
    </font>
    <font>
      <sz val="10"/>
      <name val="Times New Roman"/>
      <family val="1"/>
    </font>
    <font>
      <vertAlign val="superscript"/>
      <sz val="9"/>
      <name val="Times New Roman"/>
      <family val="1"/>
    </font>
    <font>
      <sz val="11"/>
      <color theme="1"/>
      <name val="Times New Roman"/>
      <family val="1"/>
    </font>
    <font>
      <sz val="9"/>
      <color rgb="FF272622"/>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hair">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diagonal/>
    </border>
    <border>
      <left/>
      <right style="double">
        <color indexed="64"/>
      </right>
      <top/>
      <bottom/>
      <diagonal/>
    </border>
    <border>
      <left style="double">
        <color indexed="64"/>
      </left>
      <right style="double">
        <color indexed="64"/>
      </right>
      <top style="thin">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8" fillId="0" borderId="0"/>
    <xf numFmtId="0" fontId="15" fillId="0" borderId="8" applyNumberFormat="0" applyFont="0" applyFill="0" applyAlignment="0">
      <alignment horizontal="left" vertical="top"/>
    </xf>
    <xf numFmtId="0" fontId="19" fillId="0" borderId="0"/>
  </cellStyleXfs>
  <cellXfs count="440">
    <xf numFmtId="0" fontId="0" fillId="0" borderId="0" xfId="0"/>
    <xf numFmtId="0" fontId="3" fillId="0" borderId="1" xfId="1" applyFont="1" applyBorder="1" applyAlignment="1" applyProtection="1">
      <alignment vertical="top" wrapText="1"/>
      <protection locked="0"/>
    </xf>
    <xf numFmtId="0" fontId="2" fillId="0" borderId="1" xfId="1" applyFont="1" applyBorder="1" applyAlignment="1" applyProtection="1">
      <alignment vertical="top" wrapText="1"/>
      <protection locked="0"/>
    </xf>
    <xf numFmtId="0" fontId="6" fillId="0" borderId="0" xfId="0" applyFont="1"/>
    <xf numFmtId="0" fontId="0" fillId="0" borderId="0" xfId="0"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165" fontId="3" fillId="0" borderId="1" xfId="1" applyNumberFormat="1" applyFont="1" applyBorder="1" applyAlignment="1" applyProtection="1">
      <alignment horizontal="center" vertical="center" wrapText="1"/>
      <protection locked="0"/>
    </xf>
    <xf numFmtId="165" fontId="0" fillId="0" borderId="0" xfId="0" applyNumberFormat="1" applyAlignment="1">
      <alignment horizontal="center" vertical="center"/>
    </xf>
    <xf numFmtId="0" fontId="3" fillId="0" borderId="6"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1" xfId="1" applyFont="1" applyBorder="1" applyAlignment="1" applyProtection="1">
      <alignment vertical="center" wrapText="1"/>
      <protection locked="0"/>
    </xf>
    <xf numFmtId="0" fontId="16" fillId="0" borderId="0" xfId="0" applyFont="1"/>
    <xf numFmtId="0" fontId="3" fillId="0" borderId="12"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165" fontId="4" fillId="0" borderId="21" xfId="0" applyNumberFormat="1" applyFont="1" applyBorder="1" applyAlignment="1">
      <alignment horizontal="center" vertical="center"/>
    </xf>
    <xf numFmtId="165" fontId="4" fillId="0" borderId="22" xfId="0" applyNumberFormat="1" applyFont="1" applyBorder="1" applyAlignment="1">
      <alignment horizontal="center" vertical="center"/>
    </xf>
    <xf numFmtId="0" fontId="4" fillId="0" borderId="14" xfId="0" applyFont="1" applyBorder="1" applyAlignment="1">
      <alignment horizontal="center" vertical="center"/>
    </xf>
    <xf numFmtId="0" fontId="3" fillId="0" borderId="12" xfId="1" applyFont="1" applyBorder="1" applyAlignment="1" applyProtection="1">
      <alignment vertical="top" wrapText="1"/>
      <protection locked="0"/>
    </xf>
    <xf numFmtId="0" fontId="6" fillId="0" borderId="0" xfId="0" applyFont="1" applyAlignment="1">
      <alignment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21" xfId="0" applyFont="1" applyBorder="1" applyAlignment="1">
      <alignment vertical="center"/>
    </xf>
    <xf numFmtId="165" fontId="4" fillId="0" borderId="14" xfId="0" applyNumberFormat="1" applyFont="1" applyBorder="1" applyAlignment="1">
      <alignment horizontal="center" vertical="center"/>
    </xf>
    <xf numFmtId="165" fontId="6" fillId="0" borderId="0" xfId="0" applyNumberFormat="1" applyFont="1" applyAlignment="1">
      <alignment horizontal="center" vertical="center"/>
    </xf>
    <xf numFmtId="165" fontId="4" fillId="0" borderId="15" xfId="0" applyNumberFormat="1" applyFont="1" applyBorder="1" applyAlignment="1">
      <alignment horizontal="center" vertical="center"/>
    </xf>
    <xf numFmtId="165" fontId="3" fillId="0" borderId="4" xfId="1" applyNumberFormat="1" applyFont="1" applyBorder="1" applyAlignment="1" applyProtection="1">
      <alignment horizontal="center" vertical="center" wrapText="1"/>
      <protection locked="0"/>
    </xf>
    <xf numFmtId="165" fontId="3" fillId="0" borderId="2" xfId="1" applyNumberFormat="1" applyFont="1" applyBorder="1" applyAlignment="1" applyProtection="1">
      <alignment vertical="top" wrapText="1"/>
      <protection locked="0"/>
    </xf>
    <xf numFmtId="0" fontId="5" fillId="0" borderId="26" xfId="4" applyFont="1" applyBorder="1" applyAlignment="1">
      <alignment vertical="top"/>
    </xf>
    <xf numFmtId="0" fontId="20" fillId="0" borderId="0" xfId="4" applyFont="1"/>
    <xf numFmtId="0" fontId="5" fillId="0" borderId="27" xfId="4" applyFont="1" applyBorder="1" applyAlignment="1">
      <alignment vertical="top"/>
    </xf>
    <xf numFmtId="0" fontId="18" fillId="0" borderId="0" xfId="4" applyFont="1"/>
    <xf numFmtId="165" fontId="16" fillId="0" borderId="0" xfId="0" applyNumberFormat="1" applyFont="1"/>
    <xf numFmtId="165" fontId="3" fillId="0" borderId="6" xfId="1" applyNumberFormat="1" applyFont="1" applyBorder="1" applyAlignment="1" applyProtection="1">
      <alignment horizontal="center" vertical="center" wrapText="1"/>
      <protection locked="0"/>
    </xf>
    <xf numFmtId="165" fontId="3" fillId="0" borderId="7" xfId="1" applyNumberFormat="1" applyFont="1" applyBorder="1" applyAlignment="1" applyProtection="1">
      <alignment horizontal="center" vertical="center" wrapText="1"/>
      <protection locked="0"/>
    </xf>
    <xf numFmtId="0" fontId="3" fillId="0" borderId="50" xfId="1" applyFont="1" applyBorder="1" applyAlignment="1" applyProtection="1">
      <alignment horizontal="center" vertical="center" wrapText="1"/>
      <protection locked="0"/>
    </xf>
    <xf numFmtId="165" fontId="3" fillId="0" borderId="12" xfId="1" applyNumberFormat="1" applyFont="1" applyBorder="1" applyAlignment="1" applyProtection="1">
      <alignment horizontal="center" vertical="center" wrapText="1"/>
      <protection locked="0"/>
    </xf>
    <xf numFmtId="165" fontId="3" fillId="0" borderId="24" xfId="1" applyNumberFormat="1" applyFont="1" applyBorder="1" applyAlignment="1" applyProtection="1">
      <alignment horizontal="center" vertical="center" wrapText="1"/>
      <protection locked="0"/>
    </xf>
    <xf numFmtId="165" fontId="3" fillId="0" borderId="2" xfId="1" applyNumberFormat="1" applyFont="1" applyBorder="1" applyAlignment="1" applyProtection="1">
      <alignment horizontal="center" vertical="center" wrapText="1"/>
      <protection locked="0"/>
    </xf>
    <xf numFmtId="0" fontId="2" fillId="0" borderId="6" xfId="1" applyFont="1" applyBorder="1" applyAlignment="1" applyProtection="1">
      <alignment vertical="top" wrapText="1"/>
      <protection locked="0"/>
    </xf>
    <xf numFmtId="0" fontId="3" fillId="0" borderId="12" xfId="1" applyFont="1" applyBorder="1" applyAlignment="1" applyProtection="1">
      <alignment vertical="center" wrapText="1"/>
      <protection locked="0"/>
    </xf>
    <xf numFmtId="0" fontId="3" fillId="0" borderId="6" xfId="1" applyFont="1" applyBorder="1" applyAlignment="1" applyProtection="1">
      <alignment vertical="center" wrapText="1"/>
      <protection locked="0"/>
    </xf>
    <xf numFmtId="165" fontId="3" fillId="0" borderId="52" xfId="1" applyNumberFormat="1" applyFont="1" applyBorder="1" applyAlignment="1" applyProtection="1">
      <alignment vertical="center" wrapText="1"/>
      <protection locked="0"/>
    </xf>
    <xf numFmtId="165" fontId="3" fillId="0" borderId="53" xfId="1" applyNumberFormat="1" applyFont="1" applyBorder="1" applyAlignment="1" applyProtection="1">
      <alignment vertical="center" wrapText="1"/>
      <protection locked="0"/>
    </xf>
    <xf numFmtId="0" fontId="3" fillId="0" borderId="51" xfId="1" applyFont="1" applyBorder="1" applyAlignment="1" applyProtection="1">
      <alignment horizontal="center" vertical="center" wrapText="1"/>
      <protection locked="0"/>
    </xf>
    <xf numFmtId="0" fontId="3" fillId="0" borderId="53" xfId="1" applyFont="1" applyBorder="1" applyAlignment="1" applyProtection="1">
      <alignment horizontal="center" vertical="center" wrapText="1"/>
      <protection locked="0"/>
    </xf>
    <xf numFmtId="0" fontId="9" fillId="0" borderId="0" xfId="1" applyFont="1" applyAlignment="1" applyProtection="1">
      <alignment horizontal="right" vertical="top" wrapText="1"/>
      <protection locked="0"/>
    </xf>
    <xf numFmtId="165" fontId="3" fillId="0" borderId="0" xfId="1" applyNumberFormat="1" applyFont="1" applyAlignment="1" applyProtection="1">
      <alignment vertical="center" wrapText="1"/>
      <protection locked="0"/>
    </xf>
    <xf numFmtId="0" fontId="3" fillId="0" borderId="23"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3" fillId="0" borderId="55" xfId="1" applyFont="1" applyBorder="1" applyAlignment="1" applyProtection="1">
      <alignment horizontal="center" vertical="center" wrapText="1"/>
      <protection locked="0"/>
    </xf>
    <xf numFmtId="0" fontId="3" fillId="0" borderId="56" xfId="1" applyFont="1" applyBorder="1" applyAlignment="1" applyProtection="1">
      <alignment horizontal="center" vertical="center" wrapText="1"/>
      <protection locked="0"/>
    </xf>
    <xf numFmtId="0" fontId="0" fillId="0" borderId="0" xfId="0" applyAlignment="1">
      <alignment vertical="center"/>
    </xf>
    <xf numFmtId="0" fontId="3"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4" fillId="0" borderId="61" xfId="0" applyFont="1" applyBorder="1" applyAlignment="1">
      <alignment horizontal="center" vertical="center"/>
    </xf>
    <xf numFmtId="165" fontId="4" fillId="0" borderId="61" xfId="0" applyNumberFormat="1" applyFont="1" applyBorder="1" applyAlignment="1">
      <alignment horizontal="center" vertical="center"/>
    </xf>
    <xf numFmtId="0" fontId="4" fillId="0" borderId="61" xfId="0" applyFont="1" applyBorder="1" applyAlignment="1">
      <alignment horizontal="center"/>
    </xf>
    <xf numFmtId="0" fontId="9" fillId="0" borderId="10" xfId="0"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pplyProtection="1">
      <alignment vertical="center" wrapText="1"/>
      <protection locked="0"/>
    </xf>
    <xf numFmtId="0" fontId="3" fillId="0" borderId="1" xfId="1" applyFont="1" applyBorder="1" applyAlignment="1" applyProtection="1">
      <alignment horizontal="left" vertical="center" wrapText="1"/>
      <protection locked="0"/>
    </xf>
    <xf numFmtId="0" fontId="3" fillId="0" borderId="54" xfId="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vertical="top" wrapText="1"/>
      <protection locked="0"/>
    </xf>
    <xf numFmtId="0" fontId="3" fillId="0" borderId="57" xfId="1" applyFont="1" applyBorder="1" applyAlignment="1" applyProtection="1">
      <alignment horizontal="center" vertical="center" wrapText="1"/>
      <protection locked="0"/>
    </xf>
    <xf numFmtId="0" fontId="3" fillId="0" borderId="58" xfId="1" applyFont="1" applyBorder="1" applyAlignment="1" applyProtection="1">
      <alignment horizontal="center" vertical="center" wrapText="1"/>
      <protection locked="0"/>
    </xf>
    <xf numFmtId="165" fontId="3" fillId="0" borderId="58" xfId="1" applyNumberFormat="1" applyFont="1" applyBorder="1" applyAlignment="1" applyProtection="1">
      <alignment vertical="center" wrapText="1"/>
      <protection locked="0"/>
    </xf>
    <xf numFmtId="0" fontId="3" fillId="0" borderId="13" xfId="1" applyFont="1" applyBorder="1" applyAlignment="1" applyProtection="1">
      <alignment vertical="center" wrapText="1"/>
      <protection locked="0"/>
    </xf>
    <xf numFmtId="0" fontId="4" fillId="0" borderId="62" xfId="0" applyFont="1" applyBorder="1" applyAlignment="1">
      <alignment horizontal="center" vertical="center"/>
    </xf>
    <xf numFmtId="0" fontId="4" fillId="0" borderId="63" xfId="0" applyFont="1" applyBorder="1" applyAlignment="1">
      <alignment horizontal="center" vertical="center"/>
    </xf>
    <xf numFmtId="165" fontId="4" fillId="0" borderId="63" xfId="0" applyNumberFormat="1" applyFont="1" applyBorder="1" applyAlignment="1">
      <alignment horizontal="center" vertical="center"/>
    </xf>
    <xf numFmtId="0" fontId="4" fillId="0" borderId="65" xfId="0" applyFont="1" applyBorder="1" applyAlignment="1">
      <alignment horizontal="center" vertical="center"/>
    </xf>
    <xf numFmtId="0" fontId="4" fillId="0" borderId="2" xfId="0" applyFont="1" applyBorder="1" applyAlignment="1">
      <alignment horizontal="center" vertical="center"/>
    </xf>
    <xf numFmtId="0" fontId="2" fillId="0" borderId="1" xfId="1" applyFont="1" applyBorder="1" applyAlignment="1">
      <alignment vertical="top" wrapText="1"/>
    </xf>
    <xf numFmtId="0" fontId="3" fillId="0" borderId="3" xfId="1" applyFont="1" applyBorder="1" applyAlignment="1">
      <alignment horizontal="center" vertical="center" wrapText="1"/>
    </xf>
    <xf numFmtId="0" fontId="3" fillId="0" borderId="1" xfId="1" applyFont="1" applyBorder="1" applyAlignment="1">
      <alignment vertical="top" wrapText="1"/>
    </xf>
    <xf numFmtId="165" fontId="3" fillId="0" borderId="1" xfId="1" applyNumberFormat="1" applyFont="1" applyBorder="1" applyAlignment="1">
      <alignment horizontal="center" vertical="center" wrapText="1"/>
    </xf>
    <xf numFmtId="0" fontId="3" fillId="0" borderId="9" xfId="1" applyFont="1" applyBorder="1" applyAlignment="1" applyProtection="1">
      <alignment horizontal="center" vertical="center" wrapText="1"/>
      <protection locked="0"/>
    </xf>
    <xf numFmtId="0" fontId="9" fillId="0" borderId="10" xfId="1" applyFont="1" applyBorder="1" applyAlignment="1" applyProtection="1">
      <alignment horizontal="right" vertical="top" wrapText="1"/>
      <protection locked="0"/>
    </xf>
    <xf numFmtId="165" fontId="3" fillId="0" borderId="10" xfId="1" applyNumberFormat="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3" fillId="0" borderId="0" xfId="1" applyFont="1" applyAlignment="1" applyProtection="1">
      <alignment vertical="top" wrapText="1"/>
      <protection locked="0"/>
    </xf>
    <xf numFmtId="164" fontId="4" fillId="0" borderId="61" xfId="0" applyNumberFormat="1" applyFont="1" applyBorder="1" applyAlignment="1">
      <alignment horizontal="center" vertical="center"/>
    </xf>
    <xf numFmtId="164" fontId="3" fillId="0" borderId="4" xfId="1" applyNumberFormat="1" applyFont="1" applyBorder="1" applyAlignment="1" applyProtection="1">
      <alignment horizontal="center" vertical="center" wrapText="1"/>
      <protection locked="0"/>
    </xf>
    <xf numFmtId="164" fontId="3" fillId="0" borderId="25" xfId="1" applyNumberFormat="1" applyFont="1" applyBorder="1" applyAlignment="1" applyProtection="1">
      <alignment vertical="center" wrapText="1"/>
      <protection locked="0"/>
    </xf>
    <xf numFmtId="164" fontId="4" fillId="0" borderId="64" xfId="0" applyNumberFormat="1" applyFont="1" applyBorder="1" applyAlignment="1">
      <alignment horizontal="center" vertical="center"/>
    </xf>
    <xf numFmtId="164" fontId="3" fillId="0" borderId="4" xfId="1" applyNumberFormat="1" applyFont="1" applyBorder="1" applyAlignment="1">
      <alignment horizontal="center" vertical="center" wrapText="1"/>
    </xf>
    <xf numFmtId="164" fontId="3" fillId="0" borderId="11" xfId="1" applyNumberFormat="1" applyFont="1" applyBorder="1" applyAlignment="1" applyProtection="1">
      <alignment vertical="center" wrapText="1"/>
      <protection locked="0"/>
    </xf>
    <xf numFmtId="164" fontId="0" fillId="0" borderId="0" xfId="0" applyNumberFormat="1" applyAlignment="1">
      <alignment horizontal="center" vertical="center"/>
    </xf>
    <xf numFmtId="164" fontId="3" fillId="0" borderId="25" xfId="1" applyNumberFormat="1" applyFont="1" applyBorder="1" applyAlignment="1">
      <alignment horizontal="center" vertical="top" wrapText="1"/>
    </xf>
    <xf numFmtId="164" fontId="0" fillId="0" borderId="0" xfId="0" applyNumberFormat="1" applyAlignment="1">
      <alignment horizontal="center"/>
    </xf>
    <xf numFmtId="164" fontId="20" fillId="0" borderId="0" xfId="4" applyNumberFormat="1" applyFont="1"/>
    <xf numFmtId="0" fontId="9" fillId="0" borderId="3" xfId="1" applyFont="1" applyBorder="1" applyAlignment="1" applyProtection="1">
      <alignment horizontal="center" vertical="center" wrapText="1"/>
      <protection locked="0"/>
    </xf>
    <xf numFmtId="164" fontId="3" fillId="0" borderId="7" xfId="1" applyNumberFormat="1" applyFont="1" applyBorder="1" applyAlignment="1" applyProtection="1">
      <alignment horizontal="center" vertical="center" wrapText="1"/>
      <protection locked="0"/>
    </xf>
    <xf numFmtId="164" fontId="3" fillId="0" borderId="66" xfId="1" applyNumberFormat="1" applyFont="1" applyBorder="1" applyAlignment="1" applyProtection="1">
      <alignment horizontal="center" vertical="center" wrapText="1"/>
      <protection locked="0"/>
    </xf>
    <xf numFmtId="165" fontId="3" fillId="0" borderId="56" xfId="1" applyNumberFormat="1" applyFont="1" applyBorder="1" applyAlignment="1" applyProtection="1">
      <alignment horizontal="center" vertical="center" wrapText="1"/>
      <protection locked="0"/>
    </xf>
    <xf numFmtId="0" fontId="3" fillId="0" borderId="47" xfId="1" applyFont="1" applyBorder="1" applyAlignment="1" applyProtection="1">
      <alignment horizontal="center" vertical="center" wrapText="1"/>
      <protection locked="0"/>
    </xf>
    <xf numFmtId="165" fontId="3" fillId="0" borderId="48" xfId="1" applyNumberFormat="1" applyFont="1" applyBorder="1" applyAlignment="1" applyProtection="1">
      <alignment vertical="center" wrapText="1"/>
      <protection locked="0"/>
    </xf>
    <xf numFmtId="164" fontId="3" fillId="0" borderId="49" xfId="1" applyNumberFormat="1" applyFont="1" applyBorder="1" applyAlignment="1" applyProtection="1">
      <alignment vertical="center" wrapText="1"/>
      <protection locked="0"/>
    </xf>
    <xf numFmtId="0" fontId="3" fillId="0" borderId="6" xfId="1" applyFont="1" applyBorder="1" applyAlignment="1" applyProtection="1">
      <alignment vertical="top" wrapText="1"/>
      <protection locked="0"/>
    </xf>
    <xf numFmtId="0" fontId="3" fillId="0" borderId="68" xfId="1" applyFont="1" applyBorder="1" applyAlignment="1" applyProtection="1">
      <alignment horizontal="center" vertical="center" wrapText="1"/>
      <protection locked="0"/>
    </xf>
    <xf numFmtId="0" fontId="3" fillId="0" borderId="69" xfId="1" applyFont="1" applyBorder="1" applyAlignment="1" applyProtection="1">
      <alignment vertical="top" wrapText="1"/>
      <protection locked="0"/>
    </xf>
    <xf numFmtId="0" fontId="3" fillId="0" borderId="69" xfId="1" applyFont="1" applyBorder="1" applyAlignment="1" applyProtection="1">
      <alignment horizontal="center" vertical="center" wrapText="1"/>
      <protection locked="0"/>
    </xf>
    <xf numFmtId="165" fontId="3" fillId="0" borderId="69" xfId="1" applyNumberFormat="1" applyFont="1" applyBorder="1" applyAlignment="1" applyProtection="1">
      <alignment horizontal="center" vertical="center" wrapText="1"/>
      <protection locked="0"/>
    </xf>
    <xf numFmtId="164" fontId="3" fillId="0" borderId="70" xfId="1" applyNumberFormat="1" applyFont="1" applyBorder="1" applyAlignment="1" applyProtection="1">
      <alignment horizontal="center" vertical="center" wrapText="1"/>
      <protection locked="0"/>
    </xf>
    <xf numFmtId="0" fontId="3" fillId="0" borderId="56" xfId="1" applyFont="1" applyBorder="1" applyAlignment="1" applyProtection="1">
      <alignment vertical="top" wrapText="1"/>
      <protection locked="0"/>
    </xf>
    <xf numFmtId="0" fontId="21" fillId="0" borderId="0" xfId="0" applyFont="1" applyAlignment="1">
      <alignment wrapText="1"/>
    </xf>
    <xf numFmtId="165" fontId="2" fillId="0" borderId="10" xfId="1" applyNumberFormat="1" applyFont="1" applyBorder="1" applyAlignment="1">
      <alignment vertical="center" wrapText="1"/>
    </xf>
    <xf numFmtId="164" fontId="2" fillId="0" borderId="11" xfId="1" applyNumberFormat="1" applyFont="1" applyBorder="1" applyAlignment="1">
      <alignment horizontal="center" vertical="center" wrapText="1"/>
    </xf>
    <xf numFmtId="0" fontId="9" fillId="0" borderId="56" xfId="1" applyFont="1" applyBorder="1" applyAlignment="1" applyProtection="1">
      <alignment vertical="center" wrapText="1"/>
      <protection locked="0"/>
    </xf>
    <xf numFmtId="0" fontId="9" fillId="0" borderId="48" xfId="1" applyFont="1" applyBorder="1" applyAlignment="1" applyProtection="1">
      <alignment horizontal="right" vertical="center" wrapText="1"/>
      <protection locked="0"/>
    </xf>
    <xf numFmtId="0" fontId="9" fillId="0" borderId="1" xfId="1" applyFont="1" applyBorder="1" applyAlignment="1" applyProtection="1">
      <alignment vertical="center" wrapText="1"/>
      <protection locked="0"/>
    </xf>
    <xf numFmtId="0" fontId="3" fillId="0" borderId="1" xfId="1" applyFont="1" applyBorder="1" applyAlignment="1">
      <alignment vertical="center" wrapText="1"/>
    </xf>
    <xf numFmtId="0" fontId="9" fillId="0" borderId="0" xfId="1" applyFont="1" applyAlignment="1" applyProtection="1">
      <alignment horizontal="right" vertical="center" wrapText="1"/>
      <protection locked="0"/>
    </xf>
    <xf numFmtId="164" fontId="0" fillId="0" borderId="0" xfId="0" applyNumberFormat="1" applyAlignment="1">
      <alignment vertical="center"/>
    </xf>
    <xf numFmtId="0" fontId="3" fillId="0" borderId="71" xfId="1" applyFont="1" applyBorder="1" applyAlignment="1" applyProtection="1">
      <alignment vertical="center" wrapText="1"/>
      <protection locked="0"/>
    </xf>
    <xf numFmtId="164" fontId="3" fillId="0" borderId="24" xfId="1" applyNumberFormat="1" applyFont="1" applyBorder="1" applyAlignment="1" applyProtection="1">
      <alignment horizontal="center" vertical="center" wrapText="1"/>
      <protection locked="0"/>
    </xf>
    <xf numFmtId="165" fontId="3" fillId="0" borderId="53" xfId="1" applyNumberFormat="1" applyFont="1" applyBorder="1" applyAlignment="1" applyProtection="1">
      <alignment horizontal="center" vertical="center" wrapText="1"/>
      <protection locked="0"/>
    </xf>
    <xf numFmtId="0" fontId="3" fillId="0" borderId="72" xfId="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165" fontId="3" fillId="0" borderId="37" xfId="1" applyNumberFormat="1" applyFont="1" applyBorder="1" applyAlignment="1" applyProtection="1">
      <alignment vertical="top" wrapText="1"/>
      <protection locked="0"/>
    </xf>
    <xf numFmtId="0" fontId="3" fillId="0" borderId="73"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wrapText="1"/>
      <protection locked="0"/>
    </xf>
    <xf numFmtId="165" fontId="3" fillId="0" borderId="33" xfId="1" applyNumberFormat="1" applyFont="1" applyBorder="1" applyAlignment="1" applyProtection="1">
      <alignment vertical="top" wrapText="1"/>
      <protection locked="0"/>
    </xf>
    <xf numFmtId="165" fontId="3" fillId="0" borderId="53" xfId="1" applyNumberFormat="1" applyFont="1" applyBorder="1" applyAlignment="1" applyProtection="1">
      <alignment vertical="top" wrapText="1"/>
      <protection locked="0"/>
    </xf>
    <xf numFmtId="0" fontId="2" fillId="0" borderId="0" xfId="1" applyFont="1" applyAlignment="1">
      <alignment horizontal="center"/>
    </xf>
    <xf numFmtId="0" fontId="2" fillId="0" borderId="0" xfId="1" applyFont="1" applyAlignment="1">
      <alignment horizontal="center" vertical="center" wrapText="1"/>
    </xf>
    <xf numFmtId="165" fontId="2" fillId="0" borderId="0" xfId="1" applyNumberFormat="1" applyFont="1" applyAlignment="1">
      <alignment vertical="top" wrapText="1"/>
    </xf>
    <xf numFmtId="164" fontId="2" fillId="0" borderId="25" xfId="1" applyNumberFormat="1" applyFont="1" applyBorder="1" applyAlignment="1">
      <alignment horizontal="center" vertical="top" wrapText="1"/>
    </xf>
    <xf numFmtId="0" fontId="3" fillId="0" borderId="5" xfId="1" applyFont="1" applyBorder="1" applyAlignment="1">
      <alignment horizontal="center" vertical="center" wrapText="1"/>
    </xf>
    <xf numFmtId="0" fontId="9" fillId="0" borderId="6" xfId="1" applyFont="1" applyBorder="1" applyAlignment="1">
      <alignment vertical="top" wrapText="1"/>
    </xf>
    <xf numFmtId="165" fontId="3" fillId="0" borderId="33" xfId="1" applyNumberFormat="1" applyFont="1" applyBorder="1" applyAlignment="1" applyProtection="1">
      <alignment horizontal="center" vertical="center" wrapText="1"/>
      <protection locked="0"/>
    </xf>
    <xf numFmtId="164" fontId="4" fillId="0" borderId="61" xfId="1" applyNumberFormat="1" applyFont="1" applyBorder="1" applyAlignment="1" applyProtection="1">
      <alignment vertical="center" wrapText="1"/>
      <protection locked="0"/>
    </xf>
    <xf numFmtId="164" fontId="4" fillId="0" borderId="18" xfId="1" applyNumberFormat="1" applyFont="1" applyBorder="1" applyAlignment="1" applyProtection="1">
      <alignment vertical="center" wrapText="1"/>
      <protection locked="0"/>
    </xf>
    <xf numFmtId="0" fontId="2" fillId="0" borderId="6" xfId="1" applyFont="1" applyBorder="1" applyAlignment="1">
      <alignment vertical="top" wrapText="1"/>
    </xf>
    <xf numFmtId="165" fontId="4" fillId="0" borderId="8" xfId="1" applyNumberFormat="1" applyFont="1" applyBorder="1" applyAlignment="1" applyProtection="1">
      <alignment vertical="center" wrapText="1"/>
      <protection locked="0"/>
    </xf>
    <xf numFmtId="164" fontId="3" fillId="0" borderId="74" xfId="1" applyNumberFormat="1" applyFont="1" applyBorder="1" applyAlignment="1" applyProtection="1">
      <alignment horizontal="center" vertical="center" wrapText="1"/>
      <protection locked="0"/>
    </xf>
    <xf numFmtId="164" fontId="3" fillId="0" borderId="75" xfId="1" applyNumberFormat="1" applyFont="1" applyBorder="1" applyAlignment="1" applyProtection="1">
      <alignment horizontal="center" vertical="center" wrapText="1"/>
      <protection locked="0"/>
    </xf>
    <xf numFmtId="0" fontId="2" fillId="0" borderId="6" xfId="1" applyFont="1" applyBorder="1" applyAlignment="1" applyProtection="1">
      <alignment vertical="center" wrapText="1"/>
      <protection locked="0"/>
    </xf>
    <xf numFmtId="0" fontId="9" fillId="0" borderId="67" xfId="1" applyFont="1" applyBorder="1" applyAlignment="1" applyProtection="1">
      <alignment horizontal="center" vertical="center" wrapText="1"/>
      <protection locked="0"/>
    </xf>
    <xf numFmtId="0" fontId="3" fillId="0" borderId="76" xfId="1" applyFont="1" applyBorder="1" applyAlignment="1" applyProtection="1">
      <alignment horizontal="center" vertical="center" wrapText="1"/>
      <protection locked="0"/>
    </xf>
    <xf numFmtId="0" fontId="3" fillId="0" borderId="77" xfId="1" applyFont="1" applyBorder="1" applyAlignment="1" applyProtection="1">
      <alignment horizontal="center" vertical="center" wrapText="1"/>
      <protection locked="0"/>
    </xf>
    <xf numFmtId="165" fontId="3" fillId="0" borderId="77" xfId="1" applyNumberFormat="1" applyFont="1" applyBorder="1" applyAlignment="1" applyProtection="1">
      <alignment horizontal="center" vertical="center" wrapText="1"/>
      <protection locked="0"/>
    </xf>
    <xf numFmtId="164" fontId="3" fillId="0" borderId="78" xfId="1" applyNumberFormat="1" applyFont="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3" fillId="0" borderId="79" xfId="1" applyFont="1" applyBorder="1" applyAlignment="1" applyProtection="1">
      <alignment horizontal="center" vertical="center" wrapText="1"/>
      <protection locked="0"/>
    </xf>
    <xf numFmtId="164" fontId="9" fillId="0" borderId="61" xfId="1" applyNumberFormat="1" applyFont="1" applyBorder="1" applyAlignment="1" applyProtection="1">
      <alignment horizontal="right" vertical="top" wrapText="1"/>
      <protection locked="0"/>
    </xf>
    <xf numFmtId="164" fontId="9" fillId="0" borderId="61" xfId="1" applyNumberFormat="1" applyFont="1" applyBorder="1" applyAlignment="1" applyProtection="1">
      <alignment horizontal="right" vertical="center" wrapText="1"/>
      <protection locked="0"/>
    </xf>
    <xf numFmtId="164" fontId="3" fillId="0" borderId="25" xfId="1" applyNumberFormat="1" applyFont="1" applyBorder="1" applyAlignment="1" applyProtection="1">
      <alignment horizontal="center" vertical="top" wrapText="1"/>
      <protection locked="0"/>
    </xf>
    <xf numFmtId="164" fontId="3" fillId="0" borderId="75" xfId="1" applyNumberFormat="1" applyFont="1" applyBorder="1" applyAlignment="1" applyProtection="1">
      <alignment horizontal="center" vertical="top" wrapText="1"/>
      <protection locked="0"/>
    </xf>
    <xf numFmtId="164" fontId="3" fillId="0" borderId="74" xfId="1" applyNumberFormat="1" applyFont="1" applyBorder="1" applyAlignment="1" applyProtection="1">
      <alignment horizontal="center" vertical="top" wrapText="1"/>
      <protection locked="0"/>
    </xf>
    <xf numFmtId="0" fontId="24" fillId="3" borderId="61" xfId="0" applyFont="1" applyFill="1" applyBorder="1" applyAlignment="1">
      <alignment horizontal="center" vertical="center"/>
    </xf>
    <xf numFmtId="165" fontId="24" fillId="3" borderId="61" xfId="0" applyNumberFormat="1" applyFont="1" applyFill="1" applyBorder="1" applyAlignment="1">
      <alignment horizontal="center" vertical="center"/>
    </xf>
    <xf numFmtId="164" fontId="24" fillId="3" borderId="61" xfId="0" applyNumberFormat="1" applyFont="1" applyFill="1" applyBorder="1" applyAlignment="1">
      <alignment horizontal="center" vertical="center"/>
    </xf>
    <xf numFmtId="0" fontId="25" fillId="3" borderId="0" xfId="0" applyFont="1" applyFill="1" applyAlignment="1">
      <alignment vertical="center"/>
    </xf>
    <xf numFmtId="0" fontId="26" fillId="3" borderId="3" xfId="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wrapText="1"/>
      <protection locked="0"/>
    </xf>
    <xf numFmtId="165" fontId="26" fillId="3" borderId="1" xfId="1" applyNumberFormat="1" applyFont="1" applyFill="1" applyBorder="1" applyAlignment="1" applyProtection="1">
      <alignment horizontal="center" vertical="center" wrapText="1"/>
      <protection locked="0"/>
    </xf>
    <xf numFmtId="164" fontId="26" fillId="3" borderId="4" xfId="1" applyNumberFormat="1" applyFont="1" applyFill="1" applyBorder="1" applyAlignment="1" applyProtection="1">
      <alignment horizontal="center" vertical="center" wrapText="1"/>
      <protection locked="0"/>
    </xf>
    <xf numFmtId="0" fontId="26" fillId="3" borderId="1" xfId="1" applyFont="1" applyFill="1" applyBorder="1" applyAlignment="1" applyProtection="1">
      <alignment vertical="center" wrapText="1"/>
      <protection locked="0"/>
    </xf>
    <xf numFmtId="0" fontId="26" fillId="3" borderId="12" xfId="1" applyFont="1" applyFill="1" applyBorder="1" applyAlignment="1" applyProtection="1">
      <alignment horizontal="center" vertical="center" wrapText="1"/>
      <protection locked="0"/>
    </xf>
    <xf numFmtId="164" fontId="24" fillId="3" borderId="61" xfId="1" applyNumberFormat="1" applyFont="1" applyFill="1" applyBorder="1" applyAlignment="1" applyProtection="1">
      <alignment vertical="center" wrapText="1"/>
      <protection locked="0"/>
    </xf>
    <xf numFmtId="0" fontId="26" fillId="3" borderId="51" xfId="1" applyFont="1" applyFill="1" applyBorder="1" applyAlignment="1" applyProtection="1">
      <alignment horizontal="center" vertical="center" wrapText="1"/>
      <protection locked="0"/>
    </xf>
    <xf numFmtId="0" fontId="26" fillId="3" borderId="53" xfId="1" applyFont="1" applyFill="1" applyBorder="1" applyAlignment="1" applyProtection="1">
      <alignment horizontal="center" vertical="center" wrapText="1"/>
      <protection locked="0"/>
    </xf>
    <xf numFmtId="165" fontId="26" fillId="3" borderId="53" xfId="1" applyNumberFormat="1" applyFont="1" applyFill="1" applyBorder="1" applyAlignment="1" applyProtection="1">
      <alignment horizontal="center" vertical="center" wrapText="1"/>
      <protection locked="0"/>
    </xf>
    <xf numFmtId="164" fontId="26" fillId="3" borderId="74" xfId="1" applyNumberFormat="1" applyFont="1" applyFill="1" applyBorder="1" applyAlignment="1" applyProtection="1">
      <alignment horizontal="center" vertical="center" wrapText="1"/>
      <protection locked="0"/>
    </xf>
    <xf numFmtId="0" fontId="26" fillId="3" borderId="0" xfId="1" applyFont="1" applyFill="1" applyAlignment="1" applyProtection="1">
      <alignment horizontal="center" vertical="center" wrapText="1"/>
      <protection locked="0"/>
    </xf>
    <xf numFmtId="0" fontId="26" fillId="3" borderId="55" xfId="1" applyFont="1" applyFill="1" applyBorder="1" applyAlignment="1" applyProtection="1">
      <alignment horizontal="center" vertical="center" wrapText="1"/>
      <protection locked="0"/>
    </xf>
    <xf numFmtId="0" fontId="26" fillId="3" borderId="60" xfId="1" applyFont="1" applyFill="1" applyBorder="1" applyAlignment="1" applyProtection="1">
      <alignment horizontal="center" vertical="center" wrapText="1"/>
      <protection locked="0"/>
    </xf>
    <xf numFmtId="0" fontId="27" fillId="3" borderId="56" xfId="1" applyFont="1" applyFill="1" applyBorder="1" applyAlignment="1" applyProtection="1">
      <alignment vertical="center" wrapText="1"/>
      <protection locked="0"/>
    </xf>
    <xf numFmtId="0" fontId="26" fillId="3" borderId="76" xfId="1" applyFont="1" applyFill="1" applyBorder="1" applyAlignment="1" applyProtection="1">
      <alignment horizontal="center" vertical="center" wrapText="1"/>
      <protection locked="0"/>
    </xf>
    <xf numFmtId="0" fontId="26" fillId="3" borderId="77" xfId="1" applyFont="1" applyFill="1" applyBorder="1" applyAlignment="1" applyProtection="1">
      <alignment horizontal="center" vertical="center" wrapText="1"/>
      <protection locked="0"/>
    </xf>
    <xf numFmtId="165" fontId="26" fillId="3" borderId="77" xfId="1" applyNumberFormat="1" applyFont="1" applyFill="1" applyBorder="1" applyAlignment="1" applyProtection="1">
      <alignment horizontal="center" vertical="center" wrapText="1"/>
      <protection locked="0"/>
    </xf>
    <xf numFmtId="164" fontId="26" fillId="3" borderId="78" xfId="1" applyNumberFormat="1" applyFont="1" applyFill="1" applyBorder="1" applyAlignment="1" applyProtection="1">
      <alignment horizontal="center" vertical="center" wrapText="1"/>
      <protection locked="0"/>
    </xf>
    <xf numFmtId="0" fontId="26" fillId="3" borderId="2" xfId="1" applyFont="1" applyFill="1" applyBorder="1" applyAlignment="1" applyProtection="1">
      <alignment horizontal="center" vertical="center" wrapText="1"/>
      <protection locked="0"/>
    </xf>
    <xf numFmtId="0" fontId="26" fillId="3" borderId="57" xfId="1" applyFont="1" applyFill="1" applyBorder="1" applyAlignment="1" applyProtection="1">
      <alignment horizontal="center" vertical="center" wrapText="1"/>
      <protection locked="0"/>
    </xf>
    <xf numFmtId="0" fontId="26" fillId="3" borderId="58" xfId="1" applyFont="1" applyFill="1" applyBorder="1" applyAlignment="1" applyProtection="1">
      <alignment horizontal="center" vertical="center" wrapText="1"/>
      <protection locked="0"/>
    </xf>
    <xf numFmtId="165" fontId="26" fillId="3" borderId="58" xfId="1" applyNumberFormat="1" applyFont="1" applyFill="1" applyBorder="1" applyAlignment="1" applyProtection="1">
      <alignment vertical="center" wrapText="1"/>
      <protection locked="0"/>
    </xf>
    <xf numFmtId="0" fontId="26" fillId="3" borderId="47" xfId="1" applyFont="1" applyFill="1" applyBorder="1" applyAlignment="1" applyProtection="1">
      <alignment horizontal="center" vertical="center" wrapText="1"/>
      <protection locked="0"/>
    </xf>
    <xf numFmtId="0" fontId="26" fillId="3" borderId="48" xfId="1" applyFont="1" applyFill="1" applyBorder="1" applyAlignment="1" applyProtection="1">
      <alignment horizontal="center" vertical="center" wrapText="1"/>
      <protection locked="0"/>
    </xf>
    <xf numFmtId="0" fontId="27" fillId="3" borderId="48" xfId="1" applyFont="1" applyFill="1" applyBorder="1" applyAlignment="1" applyProtection="1">
      <alignment horizontal="right" vertical="center" wrapText="1"/>
      <protection locked="0"/>
    </xf>
    <xf numFmtId="0" fontId="27" fillId="3" borderId="67" xfId="1" applyFont="1" applyFill="1" applyBorder="1" applyAlignment="1" applyProtection="1">
      <alignment horizontal="center" vertical="center" wrapText="1"/>
      <protection locked="0"/>
    </xf>
    <xf numFmtId="165" fontId="26" fillId="3" borderId="48" xfId="1" applyNumberFormat="1" applyFont="1" applyFill="1" applyBorder="1" applyAlignment="1" applyProtection="1">
      <alignment vertical="center" wrapText="1"/>
      <protection locked="0"/>
    </xf>
    <xf numFmtId="164" fontId="26" fillId="3" borderId="49" xfId="1" applyNumberFormat="1" applyFont="1" applyFill="1" applyBorder="1" applyAlignment="1" applyProtection="1">
      <alignment vertical="center" wrapText="1"/>
      <protection locked="0"/>
    </xf>
    <xf numFmtId="0" fontId="27" fillId="3" borderId="1" xfId="1" applyFont="1" applyFill="1" applyBorder="1" applyAlignment="1" applyProtection="1">
      <alignment vertical="center" wrapText="1"/>
      <protection locked="0"/>
    </xf>
    <xf numFmtId="0" fontId="26" fillId="3" borderId="79" xfId="1" applyFont="1" applyFill="1" applyBorder="1" applyAlignment="1" applyProtection="1">
      <alignment horizontal="center" vertical="center" wrapText="1"/>
      <protection locked="0"/>
    </xf>
    <xf numFmtId="165" fontId="26" fillId="3" borderId="53" xfId="1" applyNumberFormat="1" applyFont="1" applyFill="1" applyBorder="1" applyAlignment="1" applyProtection="1">
      <alignment vertical="center" wrapText="1"/>
      <protection locked="0"/>
    </xf>
    <xf numFmtId="0" fontId="27" fillId="3" borderId="6" xfId="1" applyFont="1" applyFill="1" applyBorder="1" applyAlignment="1" applyProtection="1">
      <alignment vertical="center" wrapText="1"/>
      <protection locked="0"/>
    </xf>
    <xf numFmtId="0" fontId="26" fillId="3" borderId="73" xfId="1" applyFont="1" applyFill="1" applyBorder="1" applyAlignment="1" applyProtection="1">
      <alignment horizontal="center" vertical="center" wrapText="1"/>
      <protection locked="0"/>
    </xf>
    <xf numFmtId="0" fontId="26" fillId="3" borderId="33" xfId="1" applyFont="1" applyFill="1" applyBorder="1" applyAlignment="1" applyProtection="1">
      <alignment horizontal="center" vertical="center" wrapText="1"/>
      <protection locked="0"/>
    </xf>
    <xf numFmtId="165" fontId="26" fillId="3" borderId="33" xfId="1" applyNumberFormat="1" applyFont="1" applyFill="1" applyBorder="1" applyAlignment="1" applyProtection="1">
      <alignment horizontal="center" vertical="center" wrapText="1"/>
      <protection locked="0"/>
    </xf>
    <xf numFmtId="164" fontId="26" fillId="3" borderId="75" xfId="1" applyNumberFormat="1" applyFont="1" applyFill="1" applyBorder="1" applyAlignment="1" applyProtection="1">
      <alignment horizontal="center" vertical="center" wrapText="1"/>
      <protection locked="0"/>
    </xf>
    <xf numFmtId="1" fontId="26" fillId="3" borderId="1" xfId="1" applyNumberFormat="1" applyFont="1" applyFill="1" applyBorder="1" applyAlignment="1" applyProtection="1">
      <alignment horizontal="center" vertical="center" wrapText="1"/>
      <protection locked="0"/>
    </xf>
    <xf numFmtId="0" fontId="26" fillId="3" borderId="23" xfId="1" applyFont="1" applyFill="1" applyBorder="1" applyAlignment="1" applyProtection="1">
      <alignment horizontal="center" vertical="center" wrapText="1"/>
      <protection locked="0"/>
    </xf>
    <xf numFmtId="165" fontId="26" fillId="3" borderId="4" xfId="1" applyNumberFormat="1" applyFont="1" applyFill="1" applyBorder="1" applyAlignment="1" applyProtection="1">
      <alignment horizontal="center" vertical="center" wrapText="1"/>
      <protection locked="0"/>
    </xf>
    <xf numFmtId="0" fontId="26" fillId="3" borderId="54" xfId="1" applyFont="1" applyFill="1" applyBorder="1" applyAlignment="1" applyProtection="1">
      <alignment horizontal="center" vertical="center" wrapText="1"/>
      <protection locked="0"/>
    </xf>
    <xf numFmtId="0" fontId="27" fillId="3" borderId="0" xfId="1" applyFont="1" applyFill="1" applyAlignment="1" applyProtection="1">
      <alignment horizontal="right" vertical="center" wrapText="1"/>
      <protection locked="0"/>
    </xf>
    <xf numFmtId="0" fontId="27" fillId="3" borderId="0" xfId="1" applyFont="1" applyFill="1" applyAlignment="1" applyProtection="1">
      <alignment horizontal="center" vertical="center" wrapText="1"/>
      <protection locked="0"/>
    </xf>
    <xf numFmtId="165" fontId="26" fillId="3" borderId="0" xfId="1" applyNumberFormat="1" applyFont="1" applyFill="1" applyAlignment="1" applyProtection="1">
      <alignment vertical="center" wrapText="1"/>
      <protection locked="0"/>
    </xf>
    <xf numFmtId="164" fontId="26" fillId="3" borderId="25" xfId="1" applyNumberFormat="1" applyFont="1" applyFill="1" applyBorder="1" applyAlignment="1" applyProtection="1">
      <alignment vertical="center" wrapText="1"/>
      <protection locked="0"/>
    </xf>
    <xf numFmtId="0" fontId="26" fillId="3" borderId="13" xfId="1" applyFont="1" applyFill="1" applyBorder="1" applyAlignment="1" applyProtection="1">
      <alignment vertical="center" wrapText="1"/>
      <protection locked="0"/>
    </xf>
    <xf numFmtId="0" fontId="26" fillId="3" borderId="14" xfId="1" applyFont="1" applyFill="1" applyBorder="1" applyAlignment="1" applyProtection="1">
      <alignment horizontal="center" vertical="center" wrapText="1"/>
      <protection locked="0"/>
    </xf>
    <xf numFmtId="0" fontId="25" fillId="3" borderId="0" xfId="0" applyFont="1" applyFill="1" applyAlignment="1">
      <alignment horizontal="center" vertical="center"/>
    </xf>
    <xf numFmtId="0" fontId="26" fillId="3" borderId="0" xfId="0" applyFont="1" applyFill="1" applyAlignment="1">
      <alignment horizontal="center" vertical="center"/>
    </xf>
    <xf numFmtId="165" fontId="25" fillId="3" borderId="0" xfId="0" applyNumberFormat="1" applyFont="1" applyFill="1" applyAlignment="1">
      <alignment horizontal="center" vertical="center"/>
    </xf>
    <xf numFmtId="164" fontId="25" fillId="3" borderId="0" xfId="0" applyNumberFormat="1" applyFont="1" applyFill="1" applyAlignment="1">
      <alignment vertical="center"/>
    </xf>
    <xf numFmtId="0" fontId="32" fillId="0" borderId="0" xfId="0" applyFont="1"/>
    <xf numFmtId="165" fontId="24" fillId="0" borderId="8" xfId="1" applyNumberFormat="1" applyFont="1" applyBorder="1" applyAlignment="1" applyProtection="1">
      <alignment vertical="center" wrapText="1"/>
      <protection locked="0"/>
    </xf>
    <xf numFmtId="0" fontId="26" fillId="0" borderId="23" xfId="1" applyFont="1" applyBorder="1" applyAlignment="1" applyProtection="1">
      <alignment horizontal="center" vertical="center" wrapText="1"/>
      <protection locked="0"/>
    </xf>
    <xf numFmtId="0" fontId="26" fillId="0" borderId="10" xfId="1" applyFont="1" applyBorder="1" applyAlignment="1" applyProtection="1">
      <alignment horizontal="center" vertical="center" wrapText="1"/>
      <protection locked="0"/>
    </xf>
    <xf numFmtId="165" fontId="26" fillId="0" borderId="10" xfId="1" applyNumberFormat="1" applyFont="1" applyBorder="1" applyAlignment="1" applyProtection="1">
      <alignment vertical="center" wrapText="1"/>
      <protection locked="0"/>
    </xf>
    <xf numFmtId="164" fontId="26" fillId="0" borderId="11" xfId="1" applyNumberFormat="1" applyFont="1" applyBorder="1" applyAlignment="1" applyProtection="1">
      <alignment vertical="center" wrapText="1"/>
      <protection locked="0"/>
    </xf>
    <xf numFmtId="0" fontId="26" fillId="0" borderId="13" xfId="1" applyFont="1" applyBorder="1" applyAlignment="1" applyProtection="1">
      <alignment horizontal="center" vertical="center" wrapText="1"/>
      <protection locked="0"/>
    </xf>
    <xf numFmtId="0" fontId="26" fillId="0" borderId="14" xfId="1" applyFont="1" applyBorder="1" applyAlignment="1" applyProtection="1">
      <alignment horizontal="center" vertical="center" wrapText="1"/>
      <protection locked="0"/>
    </xf>
    <xf numFmtId="0" fontId="32" fillId="0" borderId="0" xfId="0" applyFont="1" applyAlignment="1">
      <alignment horizontal="center" vertical="center"/>
    </xf>
    <xf numFmtId="165" fontId="32" fillId="0" borderId="0" xfId="0" applyNumberFormat="1" applyFont="1" applyAlignment="1">
      <alignment horizontal="center" vertical="center"/>
    </xf>
    <xf numFmtId="164" fontId="32" fillId="0" borderId="0" xfId="0" applyNumberFormat="1" applyFont="1" applyAlignment="1">
      <alignment horizontal="center" vertical="center"/>
    </xf>
    <xf numFmtId="0" fontId="32" fillId="3" borderId="0" xfId="0" applyFont="1" applyFill="1"/>
    <xf numFmtId="165" fontId="3" fillId="0" borderId="0" xfId="1" applyNumberFormat="1" applyFont="1" applyAlignment="1" applyProtection="1">
      <alignment horizontal="center" vertical="center" wrapText="1"/>
      <protection locked="0"/>
    </xf>
    <xf numFmtId="164" fontId="3" fillId="0" borderId="25" xfId="1" applyNumberFormat="1" applyFont="1" applyBorder="1" applyAlignment="1" applyProtection="1">
      <alignment horizontal="center" vertical="center" wrapText="1"/>
      <protection locked="0"/>
    </xf>
    <xf numFmtId="166" fontId="3" fillId="0" borderId="0" xfId="1" applyNumberFormat="1" applyFont="1" applyAlignment="1" applyProtection="1">
      <alignment horizontal="center" vertical="center" wrapText="1"/>
      <protection locked="0"/>
    </xf>
    <xf numFmtId="0" fontId="26" fillId="0" borderId="10" xfId="1" applyFont="1" applyBorder="1" applyAlignment="1" applyProtection="1">
      <alignment horizontal="left" vertical="top" wrapText="1"/>
      <protection locked="0"/>
    </xf>
    <xf numFmtId="0" fontId="27" fillId="0" borderId="10" xfId="1" applyFont="1" applyBorder="1" applyAlignment="1" applyProtection="1">
      <alignment horizontal="center" vertical="top" wrapText="1"/>
      <protection locked="0"/>
    </xf>
    <xf numFmtId="164" fontId="27" fillId="0" borderId="10" xfId="1" applyNumberFormat="1" applyFont="1" applyBorder="1" applyAlignment="1" applyProtection="1">
      <alignment horizontal="right" vertical="top" wrapText="1"/>
      <protection locked="0"/>
    </xf>
    <xf numFmtId="0" fontId="9" fillId="0" borderId="53" xfId="1" applyFont="1" applyBorder="1" applyAlignment="1" applyProtection="1">
      <alignment horizontal="right" vertical="center" wrapText="1"/>
      <protection locked="0"/>
    </xf>
    <xf numFmtId="0" fontId="5" fillId="0" borderId="0" xfId="4" applyFont="1" applyAlignment="1">
      <alignment horizontal="center" vertical="center"/>
    </xf>
    <xf numFmtId="0" fontId="26" fillId="3" borderId="80" xfId="1" applyFont="1" applyFill="1" applyBorder="1" applyAlignment="1" applyProtection="1">
      <alignment horizontal="center" vertical="center" wrapText="1"/>
      <protection locked="0"/>
    </xf>
    <xf numFmtId="165" fontId="26" fillId="3" borderId="0" xfId="1" applyNumberFormat="1" applyFont="1" applyFill="1" applyAlignment="1" applyProtection="1">
      <alignment horizontal="center" vertical="center" wrapText="1"/>
      <protection locked="0"/>
    </xf>
    <xf numFmtId="164" fontId="26" fillId="3" borderId="25" xfId="1" applyNumberFormat="1" applyFont="1" applyFill="1" applyBorder="1" applyAlignment="1" applyProtection="1">
      <alignment horizontal="center" vertical="center" wrapText="1"/>
      <protection locked="0"/>
    </xf>
    <xf numFmtId="0" fontId="27" fillId="3" borderId="5" xfId="1" applyFont="1" applyFill="1" applyBorder="1" applyAlignment="1" applyProtection="1">
      <alignment horizontal="center" vertical="center" wrapText="1"/>
      <protection locked="0"/>
    </xf>
    <xf numFmtId="0" fontId="27" fillId="3" borderId="2" xfId="1" applyFont="1" applyFill="1" applyBorder="1" applyAlignment="1" applyProtection="1">
      <alignment horizontal="center" vertical="center" wrapText="1"/>
      <protection locked="0"/>
    </xf>
    <xf numFmtId="0" fontId="27" fillId="3" borderId="55"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6" fillId="0" borderId="81" xfId="1" applyFont="1" applyBorder="1" applyAlignment="1" applyProtection="1">
      <alignment horizontal="center" vertical="center" wrapText="1"/>
      <protection locked="0"/>
    </xf>
    <xf numFmtId="0" fontId="26" fillId="0" borderId="82" xfId="1" applyFont="1" applyBorder="1" applyAlignment="1" applyProtection="1">
      <alignment horizontal="center" vertical="center" wrapText="1"/>
      <protection locked="0"/>
    </xf>
    <xf numFmtId="0" fontId="24" fillId="0" borderId="8" xfId="0" applyFont="1" applyBorder="1" applyAlignment="1">
      <alignment horizontal="center" vertical="center"/>
    </xf>
    <xf numFmtId="165" fontId="24" fillId="0" borderId="8" xfId="0" applyNumberFormat="1" applyFont="1" applyBorder="1" applyAlignment="1">
      <alignment horizontal="center" vertical="center"/>
    </xf>
    <xf numFmtId="164" fontId="24" fillId="0" borderId="8" xfId="0" applyNumberFormat="1" applyFont="1" applyBorder="1" applyAlignment="1">
      <alignment horizontal="center" vertical="center"/>
    </xf>
    <xf numFmtId="0" fontId="26" fillId="0" borderId="8" xfId="1" applyFont="1" applyBorder="1" applyAlignment="1" applyProtection="1">
      <alignment horizontal="center" vertical="center" wrapText="1"/>
      <protection locked="0"/>
    </xf>
    <xf numFmtId="165" fontId="26" fillId="0" borderId="8" xfId="1" applyNumberFormat="1" applyFont="1" applyBorder="1" applyAlignment="1" applyProtection="1">
      <alignment horizontal="center" vertical="center" wrapText="1"/>
      <protection locked="0"/>
    </xf>
    <xf numFmtId="164" fontId="26" fillId="0" borderId="8" xfId="1" applyNumberFormat="1" applyFont="1" applyBorder="1" applyAlignment="1" applyProtection="1">
      <alignment horizontal="center" vertical="center" wrapText="1"/>
      <protection locked="0"/>
    </xf>
    <xf numFmtId="0" fontId="28" fillId="0" borderId="8" xfId="1" applyFont="1" applyBorder="1" applyAlignment="1">
      <alignment vertical="top" wrapText="1"/>
    </xf>
    <xf numFmtId="0" fontId="28" fillId="0" borderId="8" xfId="1" applyFont="1" applyBorder="1" applyAlignment="1">
      <alignment vertical="center" wrapText="1"/>
    </xf>
    <xf numFmtId="0" fontId="26" fillId="0" borderId="8" xfId="1" applyFont="1" applyBorder="1" applyAlignment="1">
      <alignment horizontal="center" vertical="center" wrapText="1"/>
    </xf>
    <xf numFmtId="0" fontId="26" fillId="0" borderId="8" xfId="1" applyFont="1" applyBorder="1" applyAlignment="1">
      <alignment vertical="top" wrapText="1"/>
    </xf>
    <xf numFmtId="165" fontId="26" fillId="0" borderId="8" xfId="1" applyNumberFormat="1" applyFont="1" applyBorder="1" applyAlignment="1">
      <alignment horizontal="center" vertical="center" wrapText="1"/>
    </xf>
    <xf numFmtId="164" fontId="26" fillId="0" borderId="8" xfId="1" applyNumberFormat="1" applyFont="1" applyBorder="1" applyAlignment="1">
      <alignment horizontal="center" vertical="center" wrapText="1"/>
    </xf>
    <xf numFmtId="0" fontId="26" fillId="0" borderId="8" xfId="1" applyFont="1" applyBorder="1" applyAlignment="1" applyProtection="1">
      <alignment vertical="top" wrapText="1"/>
      <protection locked="0"/>
    </xf>
    <xf numFmtId="0" fontId="26" fillId="3" borderId="8" xfId="1" applyFont="1" applyFill="1" applyBorder="1" applyAlignment="1" applyProtection="1">
      <alignment vertical="top" wrapText="1"/>
      <protection locked="0"/>
    </xf>
    <xf numFmtId="0" fontId="26" fillId="0" borderId="8" xfId="1" applyFont="1" applyBorder="1" applyAlignment="1" applyProtection="1">
      <alignment horizontal="left" vertical="top" wrapText="1"/>
      <protection locked="0"/>
    </xf>
    <xf numFmtId="0" fontId="26" fillId="0" borderId="8" xfId="1" applyFont="1" applyBorder="1" applyAlignment="1" applyProtection="1">
      <alignment horizontal="right" vertical="top" wrapText="1"/>
      <protection locked="0"/>
    </xf>
    <xf numFmtId="165" fontId="26" fillId="0" borderId="8" xfId="1" applyNumberFormat="1" applyFont="1" applyBorder="1" applyAlignment="1" applyProtection="1">
      <alignment vertical="center" wrapText="1"/>
      <protection locked="0"/>
    </xf>
    <xf numFmtId="164" fontId="26" fillId="0" borderId="8" xfId="1" applyNumberFormat="1" applyFont="1" applyBorder="1" applyAlignment="1" applyProtection="1">
      <alignment vertical="center" wrapText="1"/>
      <protection locked="0"/>
    </xf>
    <xf numFmtId="0" fontId="27" fillId="0" borderId="8" xfId="1" applyFont="1" applyBorder="1" applyAlignment="1" applyProtection="1">
      <alignment horizontal="right" vertical="top" wrapText="1"/>
      <protection locked="0"/>
    </xf>
    <xf numFmtId="0" fontId="26" fillId="0" borderId="83" xfId="1" applyFont="1" applyBorder="1" applyAlignment="1" applyProtection="1">
      <alignment horizontal="center" vertical="center" wrapText="1"/>
      <protection locked="0"/>
    </xf>
    <xf numFmtId="0" fontId="27" fillId="0" borderId="8" xfId="1" applyFont="1" applyBorder="1" applyAlignment="1">
      <alignment vertical="top" wrapText="1"/>
    </xf>
    <xf numFmtId="164" fontId="24" fillId="0" borderId="8" xfId="1" applyNumberFormat="1" applyFont="1" applyBorder="1" applyAlignment="1" applyProtection="1">
      <alignment vertical="center" wrapText="1"/>
      <protection locked="0"/>
    </xf>
    <xf numFmtId="0" fontId="27" fillId="0" borderId="8" xfId="1" applyFont="1" applyBorder="1" applyAlignment="1" applyProtection="1">
      <alignment horizontal="left" vertical="top" wrapText="1"/>
      <protection locked="0"/>
    </xf>
    <xf numFmtId="0" fontId="26" fillId="0" borderId="8" xfId="1" applyFont="1" applyBorder="1" applyAlignment="1" applyProtection="1">
      <alignment horizontal="center" vertical="top" wrapText="1"/>
      <protection locked="0"/>
    </xf>
    <xf numFmtId="164" fontId="26" fillId="0" borderId="8" xfId="1" applyNumberFormat="1" applyFont="1" applyBorder="1" applyAlignment="1" applyProtection="1">
      <alignment horizontal="right" vertical="top" wrapText="1"/>
      <protection locked="0"/>
    </xf>
    <xf numFmtId="165" fontId="26" fillId="0" borderId="51" xfId="1" applyNumberFormat="1" applyFont="1" applyBorder="1" applyAlignment="1" applyProtection="1">
      <alignment horizontal="center" vertical="center" wrapText="1"/>
      <protection locked="0"/>
    </xf>
    <xf numFmtId="165" fontId="26" fillId="0" borderId="51" xfId="1" applyNumberFormat="1" applyFont="1" applyBorder="1" applyAlignment="1">
      <alignment horizontal="center" vertical="center" wrapText="1"/>
    </xf>
    <xf numFmtId="0" fontId="26" fillId="0" borderId="8" xfId="1" applyFont="1" applyBorder="1" applyAlignment="1" applyProtection="1">
      <alignment vertical="center" wrapText="1"/>
      <protection locked="0"/>
    </xf>
    <xf numFmtId="0" fontId="27" fillId="0" borderId="8" xfId="1" applyFont="1" applyBorder="1" applyAlignment="1" applyProtection="1">
      <alignment vertical="top" wrapText="1"/>
      <protection locked="0"/>
    </xf>
    <xf numFmtId="0" fontId="26" fillId="3" borderId="8" xfId="1" applyFont="1" applyFill="1" applyBorder="1" applyAlignment="1" applyProtection="1">
      <alignment horizontal="center" vertical="center" wrapText="1"/>
      <protection locked="0"/>
    </xf>
    <xf numFmtId="0" fontId="33" fillId="3" borderId="8" xfId="0" applyFont="1" applyFill="1" applyBorder="1" applyAlignment="1">
      <alignment wrapText="1"/>
    </xf>
    <xf numFmtId="0" fontId="26" fillId="0" borderId="80" xfId="1" applyFont="1" applyBorder="1" applyAlignment="1" applyProtection="1">
      <alignment horizontal="center" vertical="center" wrapText="1"/>
      <protection locked="0"/>
    </xf>
    <xf numFmtId="0" fontId="26" fillId="0" borderId="0" xfId="1" applyFont="1" applyAlignment="1" applyProtection="1">
      <alignment horizontal="center" vertical="center" wrapText="1"/>
      <protection locked="0"/>
    </xf>
    <xf numFmtId="165" fontId="26" fillId="0" borderId="0" xfId="1" applyNumberFormat="1" applyFont="1" applyAlignment="1" applyProtection="1">
      <alignment vertical="center" wrapText="1"/>
      <protection locked="0"/>
    </xf>
    <xf numFmtId="164" fontId="24" fillId="0" borderId="85" xfId="1" applyNumberFormat="1" applyFont="1" applyBorder="1" applyAlignment="1" applyProtection="1">
      <alignment vertical="center" wrapText="1"/>
      <protection locked="0"/>
    </xf>
    <xf numFmtId="165" fontId="26" fillId="3" borderId="8" xfId="1" applyNumberFormat="1" applyFont="1" applyFill="1" applyBorder="1" applyAlignment="1" applyProtection="1">
      <alignment horizontal="center" vertical="center" wrapText="1"/>
      <protection locked="0"/>
    </xf>
    <xf numFmtId="164" fontId="26" fillId="3" borderId="8" xfId="1" applyNumberFormat="1" applyFont="1" applyFill="1" applyBorder="1" applyAlignment="1" applyProtection="1">
      <alignment horizontal="center" vertical="center" wrapText="1"/>
      <protection locked="0"/>
    </xf>
    <xf numFmtId="0" fontId="26" fillId="3" borderId="23" xfId="1" applyFont="1" applyFill="1" applyBorder="1" applyAlignment="1">
      <alignment horizontal="center" vertical="center" wrapText="1"/>
    </xf>
    <xf numFmtId="0" fontId="27" fillId="3" borderId="0" xfId="0" applyFont="1" applyFill="1" applyAlignment="1">
      <alignment horizontal="center" vertical="center"/>
    </xf>
    <xf numFmtId="0" fontId="28" fillId="3" borderId="0" xfId="1" applyFont="1" applyFill="1" applyAlignment="1">
      <alignment horizontal="center" vertical="center"/>
    </xf>
    <xf numFmtId="0" fontId="28" fillId="3" borderId="0" xfId="1" applyFont="1" applyFill="1" applyAlignment="1">
      <alignment horizontal="center" vertical="center" wrapText="1"/>
    </xf>
    <xf numFmtId="165" fontId="28" fillId="3" borderId="0" xfId="1" applyNumberFormat="1" applyFont="1" applyFill="1" applyAlignment="1">
      <alignment vertical="center" wrapText="1"/>
    </xf>
    <xf numFmtId="164" fontId="28" fillId="3" borderId="25" xfId="1" applyNumberFormat="1" applyFont="1" applyFill="1" applyBorder="1" applyAlignment="1">
      <alignment horizontal="center" vertical="center" wrapText="1"/>
    </xf>
    <xf numFmtId="164" fontId="24" fillId="3" borderId="87" xfId="1" applyNumberFormat="1" applyFont="1" applyFill="1" applyBorder="1" applyAlignment="1" applyProtection="1">
      <alignment vertical="center" wrapText="1"/>
      <protection locked="0"/>
    </xf>
    <xf numFmtId="0" fontId="27" fillId="3" borderId="8" xfId="1" applyFont="1" applyFill="1" applyBorder="1" applyAlignment="1" applyProtection="1">
      <alignment horizontal="center" vertical="center" wrapText="1"/>
      <protection locked="0"/>
    </xf>
    <xf numFmtId="0" fontId="28" fillId="3" borderId="8" xfId="1" applyFont="1" applyFill="1" applyBorder="1" applyAlignment="1" applyProtection="1">
      <alignment vertical="center" wrapText="1"/>
      <protection locked="0"/>
    </xf>
    <xf numFmtId="0" fontId="26" fillId="3" borderId="8" xfId="1" applyFont="1" applyFill="1" applyBorder="1" applyAlignment="1" applyProtection="1">
      <alignment vertical="center" wrapText="1"/>
      <protection locked="0"/>
    </xf>
    <xf numFmtId="0" fontId="27" fillId="3" borderId="65" xfId="1" applyFont="1" applyFill="1" applyBorder="1" applyAlignment="1" applyProtection="1">
      <alignment horizontal="center" vertical="center" wrapText="1"/>
      <protection locked="0"/>
    </xf>
    <xf numFmtId="0" fontId="28" fillId="3" borderId="2" xfId="1" applyFont="1" applyFill="1" applyBorder="1" applyAlignment="1" applyProtection="1">
      <alignment vertical="center" wrapText="1"/>
      <protection locked="0"/>
    </xf>
    <xf numFmtId="0" fontId="26" fillId="3" borderId="72" xfId="1" applyFont="1" applyFill="1" applyBorder="1" applyAlignment="1" applyProtection="1">
      <alignment horizontal="center" vertical="center" wrapText="1"/>
      <protection locked="0"/>
    </xf>
    <xf numFmtId="0" fontId="26" fillId="3" borderId="37" xfId="1" applyFont="1" applyFill="1" applyBorder="1" applyAlignment="1" applyProtection="1">
      <alignment horizontal="center" vertical="center" wrapText="1"/>
      <protection locked="0"/>
    </xf>
    <xf numFmtId="165" fontId="26" fillId="3" borderId="37" xfId="1" applyNumberFormat="1" applyFont="1" applyFill="1" applyBorder="1" applyAlignment="1" applyProtection="1">
      <alignment horizontal="center" vertical="center" wrapText="1"/>
      <protection locked="0"/>
    </xf>
    <xf numFmtId="164" fontId="26" fillId="3" borderId="88" xfId="1" applyNumberFormat="1" applyFont="1" applyFill="1" applyBorder="1" applyAlignment="1" applyProtection="1">
      <alignment horizontal="center" vertical="center" wrapText="1"/>
      <protection locked="0"/>
    </xf>
    <xf numFmtId="0" fontId="27" fillId="3" borderId="8" xfId="1" applyFont="1" applyFill="1" applyBorder="1" applyAlignment="1" applyProtection="1">
      <alignment vertical="center" wrapText="1"/>
      <protection locked="0"/>
    </xf>
    <xf numFmtId="0" fontId="27" fillId="3" borderId="50" xfId="1" applyFont="1" applyFill="1" applyBorder="1" applyAlignment="1" applyProtection="1">
      <alignment horizontal="center" vertical="center" wrapText="1"/>
      <protection locked="0"/>
    </xf>
    <xf numFmtId="0" fontId="28" fillId="3" borderId="12" xfId="1" applyFont="1" applyFill="1" applyBorder="1" applyAlignment="1" applyProtection="1">
      <alignment vertical="center" wrapText="1"/>
      <protection locked="0"/>
    </xf>
    <xf numFmtId="0" fontId="26" fillId="3" borderId="8" xfId="1" applyFont="1" applyFill="1" applyBorder="1" applyAlignment="1" applyProtection="1">
      <alignment horizontal="left" vertical="center" wrapText="1"/>
      <protection locked="0"/>
    </xf>
    <xf numFmtId="0" fontId="26" fillId="3" borderId="9" xfId="1" applyFont="1" applyFill="1" applyBorder="1" applyAlignment="1" applyProtection="1">
      <alignment horizontal="center" vertical="center" wrapText="1"/>
      <protection locked="0"/>
    </xf>
    <xf numFmtId="0" fontId="26" fillId="3" borderId="10" xfId="1" applyFont="1" applyFill="1" applyBorder="1" applyAlignment="1" applyProtection="1">
      <alignment horizontal="center" vertical="center" wrapText="1"/>
      <protection locked="0"/>
    </xf>
    <xf numFmtId="165" fontId="26" fillId="3" borderId="10" xfId="1" applyNumberFormat="1" applyFont="1" applyFill="1" applyBorder="1" applyAlignment="1" applyProtection="1">
      <alignment vertical="center" wrapText="1"/>
      <protection locked="0"/>
    </xf>
    <xf numFmtId="164" fontId="24" fillId="3" borderId="85" xfId="1" applyNumberFormat="1" applyFont="1" applyFill="1" applyBorder="1" applyAlignment="1" applyProtection="1">
      <alignment vertical="center" wrapText="1"/>
      <protection locked="0"/>
    </xf>
    <xf numFmtId="0" fontId="26" fillId="3" borderId="2" xfId="1" applyFont="1" applyFill="1" applyBorder="1" applyAlignment="1" applyProtection="1">
      <alignment vertical="center" wrapText="1"/>
      <protection locked="0"/>
    </xf>
    <xf numFmtId="165" fontId="26" fillId="3" borderId="2" xfId="1" applyNumberFormat="1" applyFont="1" applyFill="1" applyBorder="1" applyAlignment="1" applyProtection="1">
      <alignment horizontal="center" vertical="center" wrapText="1"/>
      <protection locked="0"/>
    </xf>
    <xf numFmtId="164" fontId="26" fillId="3" borderId="90" xfId="1" applyNumberFormat="1" applyFont="1" applyFill="1" applyBorder="1" applyAlignment="1" applyProtection="1">
      <alignment horizontal="center" vertical="center" wrapText="1"/>
      <protection locked="0"/>
    </xf>
    <xf numFmtId="0" fontId="26" fillId="3" borderId="21" xfId="1" applyFont="1" applyFill="1" applyBorder="1" applyAlignment="1" applyProtection="1">
      <alignment horizontal="center" vertical="center" wrapText="1"/>
      <protection locked="0"/>
    </xf>
    <xf numFmtId="0" fontId="26" fillId="3" borderId="65" xfId="1" applyFont="1" applyFill="1" applyBorder="1" applyAlignment="1" applyProtection="1">
      <alignment horizontal="center" vertical="center" wrapText="1"/>
      <protection locked="0"/>
    </xf>
    <xf numFmtId="0" fontId="27" fillId="3" borderId="2" xfId="1" applyFont="1" applyFill="1" applyBorder="1" applyAlignment="1" applyProtection="1">
      <alignment vertical="center" wrapText="1"/>
      <protection locked="0"/>
    </xf>
    <xf numFmtId="165" fontId="26" fillId="3" borderId="8" xfId="1" applyNumberFormat="1" applyFont="1" applyFill="1" applyBorder="1" applyAlignment="1" applyProtection="1">
      <alignment vertical="center" wrapText="1"/>
      <protection locked="0"/>
    </xf>
    <xf numFmtId="164" fontId="24" fillId="3" borderId="8" xfId="1" applyNumberFormat="1" applyFont="1" applyFill="1" applyBorder="1" applyAlignment="1" applyProtection="1">
      <alignment vertical="center" wrapText="1"/>
      <protection locked="0"/>
    </xf>
    <xf numFmtId="164" fontId="9" fillId="0" borderId="91" xfId="1" applyNumberFormat="1" applyFont="1" applyBorder="1" applyAlignment="1" applyProtection="1">
      <alignment horizontal="right" vertical="center" wrapText="1"/>
      <protection locked="0"/>
    </xf>
    <xf numFmtId="0" fontId="3" fillId="0" borderId="92" xfId="1" applyFont="1" applyBorder="1" applyAlignment="1" applyProtection="1">
      <alignment horizontal="center" vertical="center" wrapText="1"/>
      <protection locked="0"/>
    </xf>
    <xf numFmtId="164" fontId="9" fillId="0" borderId="93" xfId="1" applyNumberFormat="1" applyFont="1" applyBorder="1" applyAlignment="1" applyProtection="1">
      <alignment horizontal="right" vertical="center" wrapText="1"/>
      <protection locked="0"/>
    </xf>
    <xf numFmtId="0" fontId="26" fillId="0" borderId="1" xfId="1" applyFont="1" applyBorder="1" applyAlignment="1" applyProtection="1">
      <alignment vertical="center" wrapText="1"/>
      <protection locked="0"/>
    </xf>
    <xf numFmtId="0" fontId="26" fillId="0" borderId="1" xfId="1" applyFont="1" applyBorder="1" applyAlignment="1" applyProtection="1">
      <alignment horizontal="center" vertical="center" wrapText="1"/>
      <protection locked="0"/>
    </xf>
    <xf numFmtId="0" fontId="18" fillId="0" borderId="36" xfId="4" applyFont="1" applyBorder="1" applyAlignment="1">
      <alignment horizontal="left" vertical="center"/>
    </xf>
    <xf numFmtId="0" fontId="18" fillId="0" borderId="37" xfId="4" applyFont="1" applyBorder="1" applyAlignment="1">
      <alignment horizontal="left" vertical="center"/>
    </xf>
    <xf numFmtId="0" fontId="18" fillId="0" borderId="38" xfId="4" applyFont="1" applyBorder="1" applyAlignment="1">
      <alignment horizontal="left" vertical="center"/>
    </xf>
    <xf numFmtId="0" fontId="18" fillId="0" borderId="30" xfId="4" applyFont="1" applyBorder="1" applyAlignment="1">
      <alignment horizontal="left" vertical="center"/>
    </xf>
    <xf numFmtId="0" fontId="18" fillId="0" borderId="0" xfId="4" applyFont="1" applyAlignment="1">
      <alignment horizontal="left" vertical="center"/>
    </xf>
    <xf numFmtId="0" fontId="18" fillId="0" borderId="28" xfId="4" applyFont="1" applyBorder="1" applyAlignment="1">
      <alignment horizontal="left" vertical="center"/>
    </xf>
    <xf numFmtId="0" fontId="18" fillId="0" borderId="32" xfId="4" applyFont="1" applyBorder="1" applyAlignment="1">
      <alignment horizontal="left" vertical="center"/>
    </xf>
    <xf numFmtId="0" fontId="18" fillId="0" borderId="33" xfId="4" applyFont="1" applyBorder="1" applyAlignment="1">
      <alignment horizontal="left" vertical="center"/>
    </xf>
    <xf numFmtId="0" fontId="18" fillId="0" borderId="34" xfId="4" applyFont="1" applyBorder="1" applyAlignment="1">
      <alignment horizontal="left" vertical="center"/>
    </xf>
    <xf numFmtId="164" fontId="18" fillId="0" borderId="29" xfId="4" applyNumberFormat="1" applyFont="1" applyBorder="1" applyAlignment="1">
      <alignment horizontal="center" vertical="center"/>
    </xf>
    <xf numFmtId="164" fontId="18" fillId="0" borderId="31" xfId="4" applyNumberFormat="1" applyFont="1" applyBorder="1" applyAlignment="1">
      <alignment horizontal="center" vertical="center"/>
    </xf>
    <xf numFmtId="164" fontId="18" fillId="0" borderId="39" xfId="4" applyNumberFormat="1" applyFont="1" applyBorder="1" applyAlignment="1">
      <alignment horizontal="center" vertical="center"/>
    </xf>
    <xf numFmtId="0" fontId="5" fillId="0" borderId="47" xfId="4" applyFont="1" applyBorder="1" applyAlignment="1">
      <alignment horizontal="center" vertical="center" wrapText="1"/>
    </xf>
    <xf numFmtId="0" fontId="5" fillId="0" borderId="48" xfId="4" applyFont="1" applyBorder="1" applyAlignment="1">
      <alignment horizontal="center" vertical="center" wrapText="1"/>
    </xf>
    <xf numFmtId="0" fontId="5" fillId="0" borderId="49"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0" xfId="4" applyFont="1" applyAlignment="1">
      <alignment horizontal="center" vertical="center" wrapText="1"/>
    </xf>
    <xf numFmtId="0" fontId="5" fillId="0" borderId="25" xfId="4" applyFont="1" applyBorder="1" applyAlignment="1">
      <alignment horizontal="center" vertical="center" wrapText="1"/>
    </xf>
    <xf numFmtId="0" fontId="5" fillId="0" borderId="9"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5" fillId="0" borderId="49" xfId="4" applyFont="1" applyBorder="1" applyAlignment="1">
      <alignment horizontal="center" vertical="center"/>
    </xf>
    <xf numFmtId="0" fontId="5" fillId="0" borderId="23" xfId="4" applyFont="1" applyBorder="1" applyAlignment="1">
      <alignment horizontal="center" vertical="center"/>
    </xf>
    <xf numFmtId="0" fontId="5" fillId="0" borderId="0" xfId="4" applyFont="1" applyAlignment="1">
      <alignment horizontal="center" vertical="center"/>
    </xf>
    <xf numFmtId="0" fontId="5" fillId="0" borderId="25" xfId="4" applyFont="1" applyBorder="1" applyAlignment="1">
      <alignment horizontal="center" vertical="center"/>
    </xf>
    <xf numFmtId="0" fontId="20" fillId="0" borderId="36" xfId="4" applyFont="1" applyBorder="1" applyAlignment="1">
      <alignment horizontal="left" vertical="center"/>
    </xf>
    <xf numFmtId="0" fontId="20" fillId="0" borderId="37" xfId="4" applyFont="1" applyBorder="1" applyAlignment="1">
      <alignment horizontal="left" vertical="center"/>
    </xf>
    <xf numFmtId="0" fontId="20" fillId="0" borderId="38" xfId="4" applyFont="1" applyBorder="1" applyAlignment="1">
      <alignment horizontal="left" vertical="center"/>
    </xf>
    <xf numFmtId="0" fontId="20" fillId="0" borderId="30" xfId="4" applyFont="1" applyBorder="1" applyAlignment="1">
      <alignment horizontal="left" vertical="center"/>
    </xf>
    <xf numFmtId="0" fontId="20" fillId="0" borderId="0" xfId="4" applyFont="1" applyAlignment="1">
      <alignment horizontal="left" vertical="center"/>
    </xf>
    <xf numFmtId="0" fontId="20" fillId="0" borderId="28" xfId="4" applyFont="1" applyBorder="1" applyAlignment="1">
      <alignment horizontal="left" vertical="center"/>
    </xf>
    <xf numFmtId="0" fontId="20" fillId="0" borderId="32" xfId="4" applyFont="1" applyBorder="1" applyAlignment="1">
      <alignment horizontal="left" vertical="center"/>
    </xf>
    <xf numFmtId="0" fontId="20" fillId="0" borderId="33" xfId="4" applyFont="1" applyBorder="1" applyAlignment="1">
      <alignment horizontal="left" vertical="center"/>
    </xf>
    <xf numFmtId="0" fontId="20" fillId="0" borderId="34" xfId="4" applyFont="1" applyBorder="1" applyAlignment="1">
      <alignment horizontal="left" vertical="center"/>
    </xf>
    <xf numFmtId="164" fontId="18" fillId="0" borderId="35" xfId="4" applyNumberFormat="1" applyFont="1" applyBorder="1" applyAlignment="1">
      <alignment horizontal="center" vertical="center"/>
    </xf>
    <xf numFmtId="0" fontId="20" fillId="0" borderId="36" xfId="4" applyFont="1" applyBorder="1" applyAlignment="1">
      <alignment horizontal="left" vertical="center" wrapText="1"/>
    </xf>
    <xf numFmtId="0" fontId="20" fillId="0" borderId="37" xfId="4" applyFont="1" applyBorder="1" applyAlignment="1">
      <alignment horizontal="left" vertical="center" wrapText="1"/>
    </xf>
    <xf numFmtId="0" fontId="20" fillId="0" borderId="38" xfId="4" applyFont="1" applyBorder="1" applyAlignment="1">
      <alignment horizontal="left" vertical="center" wrapText="1"/>
    </xf>
    <xf numFmtId="0" fontId="20" fillId="0" borderId="30" xfId="4" applyFont="1" applyBorder="1" applyAlignment="1">
      <alignment horizontal="left" vertical="center" wrapText="1"/>
    </xf>
    <xf numFmtId="0" fontId="20" fillId="0" borderId="0" xfId="4" applyFont="1" applyAlignment="1">
      <alignment horizontal="left" vertical="center" wrapText="1"/>
    </xf>
    <xf numFmtId="0" fontId="20" fillId="0" borderId="28" xfId="4" applyFont="1" applyBorder="1" applyAlignment="1">
      <alignment horizontal="left" vertical="center" wrapText="1"/>
    </xf>
    <xf numFmtId="0" fontId="20" fillId="0" borderId="32" xfId="4" applyFont="1" applyBorder="1" applyAlignment="1">
      <alignment horizontal="left" vertical="center" wrapText="1"/>
    </xf>
    <xf numFmtId="0" fontId="20" fillId="0" borderId="33" xfId="4" applyFont="1" applyBorder="1" applyAlignment="1">
      <alignment horizontal="left" vertical="center" wrapText="1"/>
    </xf>
    <xf numFmtId="0" fontId="20" fillId="0" borderId="34" xfId="4" applyFont="1" applyBorder="1" applyAlignment="1">
      <alignment horizontal="left" vertical="center" wrapText="1"/>
    </xf>
    <xf numFmtId="164" fontId="18" fillId="3" borderId="29" xfId="4" applyNumberFormat="1" applyFont="1" applyFill="1" applyBorder="1" applyAlignment="1">
      <alignment horizontal="center" vertical="center"/>
    </xf>
    <xf numFmtId="164" fontId="18" fillId="3" borderId="31" xfId="4" applyNumberFormat="1" applyFont="1" applyFill="1" applyBorder="1" applyAlignment="1">
      <alignment horizontal="center" vertical="center"/>
    </xf>
    <xf numFmtId="164" fontId="18" fillId="3" borderId="35" xfId="4" applyNumberFormat="1" applyFont="1" applyFill="1" applyBorder="1" applyAlignment="1">
      <alignment horizontal="center" vertical="center"/>
    </xf>
    <xf numFmtId="0" fontId="5" fillId="0" borderId="33" xfId="4" applyFont="1" applyBorder="1" applyAlignment="1">
      <alignment horizontal="center" vertical="center"/>
    </xf>
    <xf numFmtId="0" fontId="18" fillId="2" borderId="44" xfId="4" applyFont="1" applyFill="1" applyBorder="1" applyAlignment="1">
      <alignment horizontal="left" vertical="center"/>
    </xf>
    <xf numFmtId="0" fontId="18" fillId="2" borderId="45" xfId="4" applyFont="1" applyFill="1" applyBorder="1" applyAlignment="1">
      <alignment horizontal="left" vertical="center"/>
    </xf>
    <xf numFmtId="0" fontId="18" fillId="2" borderId="46" xfId="4" applyFont="1" applyFill="1" applyBorder="1" applyAlignment="1">
      <alignment horizontal="left" vertical="center"/>
    </xf>
    <xf numFmtId="0" fontId="18" fillId="2" borderId="30" xfId="4" applyFont="1" applyFill="1" applyBorder="1" applyAlignment="1">
      <alignment horizontal="left" vertical="center"/>
    </xf>
    <xf numFmtId="0" fontId="18" fillId="2" borderId="0" xfId="4" applyFont="1" applyFill="1" applyAlignment="1">
      <alignment horizontal="left" vertical="center"/>
    </xf>
    <xf numFmtId="0" fontId="18" fillId="2" borderId="28" xfId="4" applyFont="1" applyFill="1" applyBorder="1" applyAlignment="1">
      <alignment horizontal="left" vertical="center"/>
    </xf>
    <xf numFmtId="0" fontId="18" fillId="2" borderId="41" xfId="4" applyFont="1" applyFill="1" applyBorder="1" applyAlignment="1">
      <alignment horizontal="left" vertical="center"/>
    </xf>
    <xf numFmtId="0" fontId="18" fillId="2" borderId="42" xfId="4" applyFont="1" applyFill="1" applyBorder="1" applyAlignment="1">
      <alignment horizontal="left" vertical="center"/>
    </xf>
    <xf numFmtId="0" fontId="18" fillId="2" borderId="43" xfId="4" applyFont="1" applyFill="1" applyBorder="1" applyAlignment="1">
      <alignment horizontal="left" vertical="center"/>
    </xf>
    <xf numFmtId="164" fontId="18" fillId="2" borderId="40" xfId="4" applyNumberFormat="1" applyFont="1" applyFill="1" applyBorder="1" applyAlignment="1">
      <alignment horizontal="center" vertical="center"/>
    </xf>
    <xf numFmtId="164" fontId="18" fillId="2" borderId="31" xfId="4" applyNumberFormat="1" applyFont="1" applyFill="1" applyBorder="1" applyAlignment="1">
      <alignment horizontal="center" vertical="center"/>
    </xf>
    <xf numFmtId="164" fontId="18" fillId="2" borderId="39" xfId="4" applyNumberFormat="1" applyFont="1" applyFill="1" applyBorder="1" applyAlignment="1">
      <alignment horizontal="center" vertical="center"/>
    </xf>
    <xf numFmtId="164" fontId="18" fillId="0" borderId="40" xfId="4" applyNumberFormat="1" applyFont="1" applyBorder="1" applyAlignment="1">
      <alignment horizontal="center" vertical="center"/>
    </xf>
    <xf numFmtId="0" fontId="20" fillId="0" borderId="41" xfId="4" applyFont="1" applyBorder="1" applyAlignment="1">
      <alignment horizontal="left" vertical="center"/>
    </xf>
    <xf numFmtId="0" fontId="20" fillId="0" borderId="42" xfId="4" applyFont="1" applyBorder="1" applyAlignment="1">
      <alignment horizontal="left" vertical="center"/>
    </xf>
    <xf numFmtId="0" fontId="20" fillId="0" borderId="43" xfId="4" applyFont="1" applyBorder="1" applyAlignment="1">
      <alignment horizontal="left" vertical="center"/>
    </xf>
    <xf numFmtId="0" fontId="9" fillId="0" borderId="54" xfId="1" applyFont="1" applyBorder="1" applyAlignment="1" applyProtection="1">
      <alignment horizontal="right" vertical="center" wrapText="1"/>
      <protection locked="0"/>
    </xf>
    <xf numFmtId="0" fontId="9" fillId="0" borderId="53" xfId="1" applyFont="1" applyBorder="1" applyAlignment="1" applyProtection="1">
      <alignment horizontal="right" vertical="center" wrapText="1"/>
      <protection locked="0"/>
    </xf>
    <xf numFmtId="0" fontId="9" fillId="0" borderId="58" xfId="1" applyFont="1" applyBorder="1" applyAlignment="1" applyProtection="1">
      <alignment horizontal="right" vertical="center" wrapText="1"/>
      <protection locked="0"/>
    </xf>
    <xf numFmtId="0" fontId="2" fillId="0" borderId="51" xfId="1" applyFont="1" applyBorder="1" applyAlignment="1" applyProtection="1">
      <alignment horizontal="left"/>
      <protection locked="0"/>
    </xf>
    <xf numFmtId="0" fontId="2" fillId="0" borderId="53" xfId="1" applyFont="1" applyBorder="1" applyAlignment="1" applyProtection="1">
      <alignment horizontal="left"/>
      <protection locked="0"/>
    </xf>
    <xf numFmtId="0" fontId="2" fillId="0" borderId="75" xfId="1" applyFont="1" applyBorder="1" applyAlignment="1" applyProtection="1">
      <alignment horizontal="left"/>
      <protection locked="0"/>
    </xf>
    <xf numFmtId="0" fontId="2" fillId="0" borderId="51" xfId="1" applyFont="1" applyBorder="1" applyAlignment="1">
      <alignment horizontal="left"/>
    </xf>
    <xf numFmtId="0" fontId="2" fillId="0" borderId="53" xfId="1" applyFont="1" applyBorder="1" applyAlignment="1">
      <alignment horizontal="left"/>
    </xf>
    <xf numFmtId="0" fontId="2" fillId="0" borderId="74" xfId="1" applyFont="1" applyBorder="1" applyAlignment="1">
      <alignment horizontal="left"/>
    </xf>
    <xf numFmtId="0" fontId="9" fillId="0" borderId="37" xfId="1" applyFont="1" applyBorder="1" applyAlignment="1" applyProtection="1">
      <alignment horizontal="right" vertical="center" wrapText="1"/>
      <protection locked="0"/>
    </xf>
    <xf numFmtId="0" fontId="9" fillId="0" borderId="16"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18" xfId="1" applyFont="1" applyBorder="1" applyAlignment="1" applyProtection="1">
      <alignment horizontal="left" vertical="top" wrapText="1"/>
      <protection locked="0"/>
    </xf>
    <xf numFmtId="165" fontId="4" fillId="0" borderId="19" xfId="1" applyNumberFormat="1" applyFont="1" applyBorder="1" applyAlignment="1" applyProtection="1">
      <alignment horizontal="right" vertical="center" wrapText="1"/>
      <protection locked="0"/>
    </xf>
    <xf numFmtId="0" fontId="4" fillId="0" borderId="18" xfId="1" applyFont="1" applyBorder="1" applyAlignment="1" applyProtection="1">
      <alignment horizontal="right" vertical="center" wrapText="1"/>
      <protection locked="0"/>
    </xf>
    <xf numFmtId="0" fontId="9" fillId="0" borderId="53" xfId="1" applyFont="1" applyBorder="1" applyAlignment="1" applyProtection="1">
      <alignment horizontal="right" vertical="top" wrapText="1"/>
      <protection locked="0"/>
    </xf>
    <xf numFmtId="0" fontId="9" fillId="0" borderId="52" xfId="1" applyFont="1" applyBorder="1" applyAlignment="1" applyProtection="1">
      <alignment horizontal="right" vertical="top" wrapText="1"/>
      <protection locked="0"/>
    </xf>
    <xf numFmtId="0" fontId="27" fillId="3" borderId="86" xfId="1" applyFont="1" applyFill="1" applyBorder="1" applyAlignment="1" applyProtection="1">
      <alignment horizontal="right" vertical="center" wrapText="1"/>
      <protection locked="0"/>
    </xf>
    <xf numFmtId="0" fontId="27" fillId="3" borderId="33" xfId="1" applyFont="1" applyFill="1" applyBorder="1" applyAlignment="1" applyProtection="1">
      <alignment horizontal="right" vertical="center" wrapText="1"/>
      <protection locked="0"/>
    </xf>
    <xf numFmtId="0" fontId="27" fillId="3" borderId="23" xfId="1" applyFont="1" applyFill="1" applyBorder="1" applyAlignment="1" applyProtection="1">
      <alignment horizontal="right" vertical="center" wrapText="1"/>
      <protection locked="0"/>
    </xf>
    <xf numFmtId="0" fontId="27" fillId="3" borderId="0" xfId="1" applyFont="1" applyFill="1" applyAlignment="1" applyProtection="1">
      <alignment horizontal="right" vertical="center" wrapText="1"/>
      <protection locked="0"/>
    </xf>
    <xf numFmtId="0" fontId="27" fillId="3" borderId="8" xfId="1" applyFont="1" applyFill="1" applyBorder="1" applyAlignment="1" applyProtection="1">
      <alignment horizontal="right" vertical="center" wrapText="1"/>
      <protection locked="0"/>
    </xf>
    <xf numFmtId="0" fontId="27" fillId="3" borderId="84" xfId="1" applyFont="1" applyFill="1" applyBorder="1" applyAlignment="1" applyProtection="1">
      <alignment horizontal="right" vertical="center" wrapText="1"/>
      <protection locked="0"/>
    </xf>
    <xf numFmtId="0" fontId="27" fillId="3" borderId="10" xfId="1" applyFont="1" applyFill="1" applyBorder="1" applyAlignment="1" applyProtection="1">
      <alignment horizontal="right" vertical="center" wrapText="1"/>
      <protection locked="0"/>
    </xf>
    <xf numFmtId="0" fontId="27" fillId="3" borderId="89" xfId="1" applyFont="1" applyFill="1" applyBorder="1" applyAlignment="1" applyProtection="1">
      <alignment horizontal="right" vertical="center" wrapText="1"/>
      <protection locked="0"/>
    </xf>
    <xf numFmtId="164" fontId="24" fillId="3" borderId="19" xfId="1" applyNumberFormat="1" applyFont="1" applyFill="1" applyBorder="1" applyAlignment="1" applyProtection="1">
      <alignment horizontal="right" vertical="center" wrapText="1"/>
      <protection locked="0"/>
    </xf>
    <xf numFmtId="164" fontId="24" fillId="3" borderId="18" xfId="1" applyNumberFormat="1" applyFont="1" applyFill="1" applyBorder="1" applyAlignment="1" applyProtection="1">
      <alignment horizontal="right" vertical="center" wrapText="1"/>
      <protection locked="0"/>
    </xf>
    <xf numFmtId="0" fontId="27" fillId="3" borderId="58" xfId="1" applyFont="1" applyFill="1" applyBorder="1" applyAlignment="1" applyProtection="1">
      <alignment horizontal="right" vertical="center" wrapText="1"/>
      <protection locked="0"/>
    </xf>
    <xf numFmtId="0" fontId="27" fillId="3" borderId="59" xfId="1" applyFont="1" applyFill="1" applyBorder="1" applyAlignment="1" applyProtection="1">
      <alignment horizontal="right" vertical="center" wrapText="1"/>
      <protection locked="0"/>
    </xf>
    <xf numFmtId="0" fontId="27" fillId="3" borderId="53" xfId="1" applyFont="1" applyFill="1" applyBorder="1" applyAlignment="1" applyProtection="1">
      <alignment horizontal="right" vertical="center" wrapText="1"/>
      <protection locked="0"/>
    </xf>
    <xf numFmtId="0" fontId="27" fillId="3" borderId="52" xfId="1" applyFont="1" applyFill="1" applyBorder="1" applyAlignment="1" applyProtection="1">
      <alignment horizontal="right" vertical="center" wrapText="1"/>
      <protection locked="0"/>
    </xf>
    <xf numFmtId="0" fontId="27" fillId="3" borderId="16" xfId="1" applyFont="1" applyFill="1" applyBorder="1" applyAlignment="1" applyProtection="1">
      <alignment horizontal="left" vertical="center" wrapText="1"/>
      <protection locked="0"/>
    </xf>
    <xf numFmtId="0" fontId="27" fillId="3" borderId="17" xfId="1" applyFont="1" applyFill="1" applyBorder="1" applyAlignment="1" applyProtection="1">
      <alignment horizontal="left" vertical="center" wrapText="1"/>
      <protection locked="0"/>
    </xf>
    <xf numFmtId="0" fontId="27" fillId="3" borderId="18" xfId="1" applyFont="1" applyFill="1" applyBorder="1" applyAlignment="1" applyProtection="1">
      <alignment horizontal="left" vertical="center" wrapText="1"/>
      <protection locked="0"/>
    </xf>
    <xf numFmtId="0" fontId="27" fillId="0" borderId="8" xfId="1" applyFont="1" applyBorder="1" applyAlignment="1" applyProtection="1">
      <alignment horizontal="right" vertical="top" wrapText="1"/>
      <protection locked="0"/>
    </xf>
    <xf numFmtId="0" fontId="27" fillId="0" borderId="16" xfId="1" applyFont="1" applyBorder="1" applyAlignment="1" applyProtection="1">
      <alignment horizontal="left" vertical="top" wrapText="1"/>
      <protection locked="0"/>
    </xf>
    <xf numFmtId="0" fontId="27" fillId="0" borderId="17" xfId="1" applyFont="1" applyBorder="1" applyAlignment="1" applyProtection="1">
      <alignment horizontal="left" vertical="top" wrapText="1"/>
      <protection locked="0"/>
    </xf>
    <xf numFmtId="0" fontId="27" fillId="0" borderId="18" xfId="1" applyFont="1" applyBorder="1" applyAlignment="1" applyProtection="1">
      <alignment horizontal="left" vertical="top" wrapText="1"/>
      <protection locked="0"/>
    </xf>
    <xf numFmtId="164" fontId="24" fillId="0" borderId="19" xfId="1" applyNumberFormat="1" applyFont="1" applyBorder="1" applyAlignment="1" applyProtection="1">
      <alignment horizontal="right" vertical="center" wrapText="1"/>
      <protection locked="0"/>
    </xf>
    <xf numFmtId="164" fontId="24" fillId="0" borderId="18" xfId="1" applyNumberFormat="1" applyFont="1" applyBorder="1" applyAlignment="1" applyProtection="1">
      <alignment horizontal="right" vertical="center" wrapText="1"/>
      <protection locked="0"/>
    </xf>
    <xf numFmtId="0" fontId="27" fillId="0" borderId="0" xfId="1" applyFont="1" applyAlignment="1" applyProtection="1">
      <alignment horizontal="right" vertical="top" wrapText="1"/>
      <protection locked="0"/>
    </xf>
    <xf numFmtId="0" fontId="27" fillId="0" borderId="84" xfId="1" applyFont="1" applyBorder="1" applyAlignment="1" applyProtection="1">
      <alignment horizontal="right" vertical="top" wrapText="1"/>
      <protection locked="0"/>
    </xf>
    <xf numFmtId="0" fontId="27" fillId="0" borderId="83" xfId="1" applyFont="1" applyBorder="1" applyAlignment="1" applyProtection="1">
      <alignment horizontal="left" vertical="top" wrapText="1"/>
      <protection locked="0"/>
    </xf>
    <xf numFmtId="0" fontId="27" fillId="0" borderId="10" xfId="1" applyFont="1" applyBorder="1" applyAlignment="1" applyProtection="1">
      <alignment horizontal="left" vertical="top" wrapText="1"/>
      <protection locked="0"/>
    </xf>
    <xf numFmtId="0" fontId="27" fillId="0" borderId="11" xfId="1" applyFont="1" applyBorder="1" applyAlignment="1" applyProtection="1">
      <alignment horizontal="left" vertical="top" wrapText="1"/>
      <protection locked="0"/>
    </xf>
    <xf numFmtId="164" fontId="24" fillId="0" borderId="9" xfId="1" applyNumberFormat="1" applyFont="1" applyBorder="1" applyAlignment="1" applyProtection="1">
      <alignment horizontal="right" vertical="center" wrapText="1"/>
      <protection locked="0"/>
    </xf>
    <xf numFmtId="164" fontId="24" fillId="0" borderId="11" xfId="1" applyNumberFormat="1" applyFont="1" applyBorder="1" applyAlignment="1" applyProtection="1">
      <alignment horizontal="right" vertical="center" wrapText="1"/>
      <protection locked="0"/>
    </xf>
    <xf numFmtId="0" fontId="24" fillId="0" borderId="8" xfId="0" applyFont="1" applyBorder="1" applyAlignment="1">
      <alignment horizontal="center" vertical="center"/>
    </xf>
    <xf numFmtId="0" fontId="9" fillId="0" borderId="52" xfId="1" applyFont="1" applyBorder="1" applyAlignment="1" applyProtection="1">
      <alignment horizontal="right" vertical="center" wrapText="1"/>
      <protection locked="0"/>
    </xf>
    <xf numFmtId="0" fontId="9" fillId="0" borderId="59" xfId="1" applyFont="1" applyBorder="1" applyAlignment="1" applyProtection="1">
      <alignment horizontal="right" vertical="center" wrapText="1"/>
      <protection locked="0"/>
    </xf>
    <xf numFmtId="0" fontId="9" fillId="0" borderId="16" xfId="1" applyFont="1" applyBorder="1" applyAlignment="1" applyProtection="1">
      <alignment horizontal="left" vertical="center" wrapText="1"/>
      <protection locked="0"/>
    </xf>
    <xf numFmtId="0" fontId="9" fillId="0" borderId="17" xfId="1" applyFont="1" applyBorder="1" applyAlignment="1" applyProtection="1">
      <alignment horizontal="left" vertical="center" wrapText="1"/>
      <protection locked="0"/>
    </xf>
    <xf numFmtId="0" fontId="9" fillId="0" borderId="18" xfId="1" applyFont="1" applyBorder="1" applyAlignment="1" applyProtection="1">
      <alignment horizontal="left" vertical="center" wrapText="1"/>
      <protection locked="0"/>
    </xf>
    <xf numFmtId="164" fontId="4" fillId="0" borderId="19" xfId="1" applyNumberFormat="1" applyFont="1" applyBorder="1" applyAlignment="1" applyProtection="1">
      <alignment horizontal="right" vertical="center" wrapText="1"/>
      <protection locked="0"/>
    </xf>
    <xf numFmtId="164" fontId="4" fillId="0" borderId="18" xfId="1" applyNumberFormat="1" applyFont="1" applyBorder="1" applyAlignment="1" applyProtection="1">
      <alignment horizontal="right" vertical="center" wrapText="1"/>
      <protection locked="0"/>
    </xf>
    <xf numFmtId="0" fontId="9" fillId="0" borderId="57" xfId="1" applyFont="1" applyBorder="1" applyAlignment="1" applyProtection="1">
      <alignment horizontal="right" vertical="center" wrapText="1"/>
      <protection locked="0"/>
    </xf>
  </cellXfs>
  <cellStyles count="5">
    <cellStyle name="Normal" xfId="0" builtinId="0"/>
    <cellStyle name="Normal 2" xfId="1" xr:uid="{00000000-0005-0000-0000-000001000000}"/>
    <cellStyle name="Normal 3" xfId="4" xr:uid="{00000000-0005-0000-0000-000002000000}"/>
    <cellStyle name="Normal 5" xfId="2" xr:uid="{00000000-0005-0000-0000-00000300000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view="pageLayout" topLeftCell="A17" zoomScaleNormal="100" zoomScaleSheetLayoutView="100" workbookViewId="0">
      <selection activeCell="E11" sqref="E11:E13"/>
    </sheetView>
  </sheetViews>
  <sheetFormatPr defaultColWidth="10" defaultRowHeight="13.8"/>
  <cols>
    <col min="1" max="3" width="10" style="37"/>
    <col min="4" max="4" width="36" style="37" customWidth="1"/>
    <col min="5" max="5" width="39.33203125" style="100" customWidth="1"/>
    <col min="6" max="6" width="17.33203125" style="37" customWidth="1"/>
    <col min="7" max="16384" width="10" style="37"/>
  </cols>
  <sheetData>
    <row r="1" spans="1:6" ht="15.6" customHeight="1">
      <c r="A1" s="330" t="s">
        <v>410</v>
      </c>
      <c r="B1" s="331"/>
      <c r="C1" s="331"/>
      <c r="D1" s="331"/>
      <c r="E1" s="332"/>
      <c r="F1" s="36"/>
    </row>
    <row r="2" spans="1:6" ht="13.95" customHeight="1">
      <c r="A2" s="333"/>
      <c r="B2" s="334"/>
      <c r="C2" s="334"/>
      <c r="D2" s="334"/>
      <c r="E2" s="335"/>
      <c r="F2" s="38"/>
    </row>
    <row r="3" spans="1:6" ht="13.95" customHeight="1">
      <c r="A3" s="333"/>
      <c r="B3" s="334"/>
      <c r="C3" s="334"/>
      <c r="D3" s="334"/>
      <c r="E3" s="335"/>
      <c r="F3" s="38"/>
    </row>
    <row r="4" spans="1:6" ht="13.95" customHeight="1" thickBot="1">
      <c r="A4" s="336"/>
      <c r="B4" s="337"/>
      <c r="C4" s="337"/>
      <c r="D4" s="337"/>
      <c r="E4" s="338"/>
      <c r="F4" s="38"/>
    </row>
    <row r="5" spans="1:6" ht="15.6" customHeight="1">
      <c r="A5" s="339" t="s">
        <v>92</v>
      </c>
      <c r="B5" s="340"/>
      <c r="C5" s="340"/>
      <c r="D5" s="340"/>
      <c r="E5" s="341"/>
      <c r="F5" s="39"/>
    </row>
    <row r="6" spans="1:6" ht="16.2" customHeight="1">
      <c r="A6" s="342"/>
      <c r="B6" s="343"/>
      <c r="C6" s="343"/>
      <c r="D6" s="343"/>
      <c r="E6" s="344"/>
    </row>
    <row r="7" spans="1:6" ht="16.2" customHeight="1">
      <c r="A7" s="367" t="s">
        <v>423</v>
      </c>
      <c r="B7" s="367"/>
      <c r="C7" s="367"/>
      <c r="D7" s="367"/>
      <c r="E7" s="234" t="s">
        <v>424</v>
      </c>
    </row>
    <row r="8" spans="1:6" ht="15.6" customHeight="1">
      <c r="A8" s="345" t="s">
        <v>95</v>
      </c>
      <c r="B8" s="346"/>
      <c r="C8" s="346"/>
      <c r="D8" s="347"/>
      <c r="E8" s="327"/>
    </row>
    <row r="9" spans="1:6">
      <c r="A9" s="348"/>
      <c r="B9" s="349"/>
      <c r="C9" s="349"/>
      <c r="D9" s="350"/>
      <c r="E9" s="328"/>
    </row>
    <row r="10" spans="1:6">
      <c r="A10" s="351"/>
      <c r="B10" s="352"/>
      <c r="C10" s="352"/>
      <c r="D10" s="353"/>
      <c r="E10" s="354"/>
    </row>
    <row r="11" spans="1:6" ht="15.6" customHeight="1">
      <c r="A11" s="345" t="s">
        <v>322</v>
      </c>
      <c r="B11" s="346"/>
      <c r="C11" s="346"/>
      <c r="D11" s="347"/>
      <c r="E11" s="327"/>
    </row>
    <row r="12" spans="1:6">
      <c r="A12" s="348"/>
      <c r="B12" s="349"/>
      <c r="C12" s="349"/>
      <c r="D12" s="350"/>
      <c r="E12" s="328"/>
    </row>
    <row r="13" spans="1:6">
      <c r="A13" s="351"/>
      <c r="B13" s="352"/>
      <c r="C13" s="352"/>
      <c r="D13" s="353"/>
      <c r="E13" s="354"/>
    </row>
    <row r="14" spans="1:6" ht="15" customHeight="1">
      <c r="A14" s="345" t="s">
        <v>379</v>
      </c>
      <c r="B14" s="346"/>
      <c r="C14" s="346"/>
      <c r="D14" s="347"/>
      <c r="E14" s="327"/>
    </row>
    <row r="15" spans="1:6" ht="15" customHeight="1">
      <c r="A15" s="348"/>
      <c r="B15" s="349"/>
      <c r="C15" s="349"/>
      <c r="D15" s="350"/>
      <c r="E15" s="328"/>
    </row>
    <row r="16" spans="1:6" ht="15" customHeight="1">
      <c r="A16" s="351"/>
      <c r="B16" s="352"/>
      <c r="C16" s="352"/>
      <c r="D16" s="353"/>
      <c r="E16" s="354"/>
    </row>
    <row r="17" spans="1:5" ht="15.6" customHeight="1">
      <c r="A17" s="355" t="s">
        <v>406</v>
      </c>
      <c r="B17" s="356"/>
      <c r="C17" s="356"/>
      <c r="D17" s="357"/>
      <c r="E17" s="364"/>
    </row>
    <row r="18" spans="1:5" ht="14.25" customHeight="1">
      <c r="A18" s="358"/>
      <c r="B18" s="359"/>
      <c r="C18" s="359"/>
      <c r="D18" s="360"/>
      <c r="E18" s="365"/>
    </row>
    <row r="19" spans="1:5" ht="14.25" customHeight="1">
      <c r="A19" s="361"/>
      <c r="B19" s="362"/>
      <c r="C19" s="362"/>
      <c r="D19" s="363"/>
      <c r="E19" s="366"/>
    </row>
    <row r="20" spans="1:5" ht="15.6" customHeight="1">
      <c r="A20" s="318" t="s">
        <v>242</v>
      </c>
      <c r="B20" s="319"/>
      <c r="C20" s="319"/>
      <c r="D20" s="320"/>
      <c r="E20" s="327"/>
    </row>
    <row r="21" spans="1:5" ht="15.6" customHeight="1">
      <c r="A21" s="321"/>
      <c r="B21" s="322"/>
      <c r="C21" s="322"/>
      <c r="D21" s="323"/>
      <c r="E21" s="328"/>
    </row>
    <row r="22" spans="1:5" ht="15.6" customHeight="1" thickBot="1">
      <c r="A22" s="324"/>
      <c r="B22" s="325"/>
      <c r="C22" s="325"/>
      <c r="D22" s="326"/>
      <c r="E22" s="329"/>
    </row>
    <row r="23" spans="1:5" ht="16.2" customHeight="1" thickTop="1">
      <c r="A23" s="345" t="s">
        <v>404</v>
      </c>
      <c r="B23" s="346"/>
      <c r="C23" s="346"/>
      <c r="D23" s="347"/>
      <c r="E23" s="380"/>
    </row>
    <row r="24" spans="1:5">
      <c r="A24" s="348"/>
      <c r="B24" s="349"/>
      <c r="C24" s="349"/>
      <c r="D24" s="350"/>
      <c r="E24" s="328"/>
    </row>
    <row r="25" spans="1:5">
      <c r="A25" s="351"/>
      <c r="B25" s="352"/>
      <c r="C25" s="352"/>
      <c r="D25" s="353"/>
      <c r="E25" s="354"/>
    </row>
    <row r="26" spans="1:5" ht="15.6" customHeight="1">
      <c r="A26" s="345" t="s">
        <v>93</v>
      </c>
      <c r="B26" s="346"/>
      <c r="C26" s="346"/>
      <c r="D26" s="347"/>
      <c r="E26" s="327"/>
    </row>
    <row r="27" spans="1:5" ht="15.6" customHeight="1">
      <c r="A27" s="348"/>
      <c r="B27" s="349"/>
      <c r="C27" s="349"/>
      <c r="D27" s="350"/>
      <c r="E27" s="328"/>
    </row>
    <row r="28" spans="1:5" ht="15.6" customHeight="1" thickBot="1">
      <c r="A28" s="351"/>
      <c r="B28" s="352"/>
      <c r="C28" s="352"/>
      <c r="D28" s="353"/>
      <c r="E28" s="329"/>
    </row>
    <row r="29" spans="1:5" ht="16.2" customHeight="1" thickTop="1">
      <c r="A29" s="345" t="s">
        <v>101</v>
      </c>
      <c r="B29" s="346"/>
      <c r="C29" s="346"/>
      <c r="D29" s="347"/>
      <c r="E29" s="380"/>
    </row>
    <row r="30" spans="1:5" ht="15.6" customHeight="1">
      <c r="A30" s="348"/>
      <c r="B30" s="349"/>
      <c r="C30" s="349"/>
      <c r="D30" s="350"/>
      <c r="E30" s="328"/>
    </row>
    <row r="31" spans="1:5" ht="16.2" customHeight="1" thickBot="1">
      <c r="A31" s="381"/>
      <c r="B31" s="382"/>
      <c r="C31" s="382"/>
      <c r="D31" s="383"/>
      <c r="E31" s="329"/>
    </row>
    <row r="32" spans="1:5" ht="16.2" customHeight="1" thickTop="1">
      <c r="A32" s="368" t="s">
        <v>94</v>
      </c>
      <c r="B32" s="369"/>
      <c r="C32" s="369"/>
      <c r="D32" s="370"/>
      <c r="E32" s="377"/>
    </row>
    <row r="33" spans="1:5" ht="15.6" customHeight="1">
      <c r="A33" s="371"/>
      <c r="B33" s="372"/>
      <c r="C33" s="372"/>
      <c r="D33" s="373"/>
      <c r="E33" s="378"/>
    </row>
    <row r="34" spans="1:5" ht="16.2" customHeight="1" thickBot="1">
      <c r="A34" s="374"/>
      <c r="B34" s="375"/>
      <c r="C34" s="375"/>
      <c r="D34" s="376"/>
      <c r="E34" s="379"/>
    </row>
    <row r="35" spans="1:5" ht="14.4" thickTop="1"/>
  </sheetData>
  <mergeCells count="21">
    <mergeCell ref="A32:D34"/>
    <mergeCell ref="E32:E34"/>
    <mergeCell ref="A23:D25"/>
    <mergeCell ref="E23:E25"/>
    <mergeCell ref="A26:D28"/>
    <mergeCell ref="E26:E28"/>
    <mergeCell ref="A29:D31"/>
    <mergeCell ref="E29:E31"/>
    <mergeCell ref="A20:D22"/>
    <mergeCell ref="E20:E22"/>
    <mergeCell ref="A1:E4"/>
    <mergeCell ref="A5:E6"/>
    <mergeCell ref="A8:D10"/>
    <mergeCell ref="E8:E10"/>
    <mergeCell ref="A11:D13"/>
    <mergeCell ref="E11:E13"/>
    <mergeCell ref="A17:D19"/>
    <mergeCell ref="E17:E19"/>
    <mergeCell ref="A14:D16"/>
    <mergeCell ref="E14:E16"/>
    <mergeCell ref="A7:D7"/>
  </mergeCells>
  <printOptions horizontalCentered="1"/>
  <pageMargins left="0.23622047244094491" right="0.23622047244094491" top="0.74803149606299213" bottom="0.74803149606299213" header="0.31496062992125984" footer="0.31496062992125984"/>
  <pageSetup paperSize="9" scale="81" firstPageNumber="32" orientation="portrait" useFirstPageNumber="1" r:id="rId1"/>
  <headerFooter alignWithMargins="0">
    <oddFooter>&amp;C&amp;"Bookman Old Style,Regular"&amp;K01+022SUMMARY, C&amp;P of C85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view="pageLayout" topLeftCell="A23" zoomScaleNormal="100" zoomScaleSheetLayoutView="136" workbookViewId="0">
      <selection activeCell="F19" sqref="F19"/>
    </sheetView>
  </sheetViews>
  <sheetFormatPr defaultRowHeight="16.2" customHeight="1"/>
  <cols>
    <col min="1" max="1" width="8.6640625" style="4" customWidth="1"/>
    <col min="2" max="2" width="11.6640625" style="4" customWidth="1"/>
    <col min="3" max="3" width="66.6640625" style="15" customWidth="1"/>
    <col min="4" max="4" width="8.6640625" style="5" customWidth="1"/>
    <col min="5" max="5" width="8.6640625" customWidth="1"/>
    <col min="6" max="6" width="12.109375" style="40" customWidth="1"/>
    <col min="7" max="7" width="14" style="99" customWidth="1"/>
  </cols>
  <sheetData>
    <row r="1" spans="1:7" s="4" customFormat="1" ht="16.2" customHeight="1" thickBot="1">
      <c r="A1" s="63" t="s">
        <v>67</v>
      </c>
      <c r="B1" s="63" t="s">
        <v>15</v>
      </c>
      <c r="C1" s="65" t="s">
        <v>17</v>
      </c>
      <c r="D1" s="63" t="s">
        <v>1</v>
      </c>
      <c r="E1" s="63" t="s">
        <v>37</v>
      </c>
      <c r="F1" s="64" t="s">
        <v>2</v>
      </c>
      <c r="G1" s="91" t="s">
        <v>3</v>
      </c>
    </row>
    <row r="2" spans="1:7" ht="16.2" customHeight="1" thickBot="1">
      <c r="A2" s="61"/>
      <c r="B2" s="66" t="s">
        <v>0</v>
      </c>
      <c r="C2" s="134" t="s">
        <v>30</v>
      </c>
      <c r="D2" s="135"/>
      <c r="E2" s="135"/>
      <c r="F2" s="136"/>
      <c r="G2" s="137"/>
    </row>
    <row r="3" spans="1:7" ht="16.2" customHeight="1">
      <c r="A3" s="18"/>
      <c r="B3" s="18" t="s">
        <v>29</v>
      </c>
      <c r="C3" s="390" t="s">
        <v>390</v>
      </c>
      <c r="D3" s="391"/>
      <c r="E3" s="391"/>
      <c r="F3" s="391"/>
      <c r="G3" s="392"/>
    </row>
    <row r="4" spans="1:7" ht="79.8">
      <c r="A4" s="18" t="s">
        <v>38</v>
      </c>
      <c r="B4" s="18"/>
      <c r="C4" s="108" t="s">
        <v>395</v>
      </c>
      <c r="D4" s="12" t="s">
        <v>20</v>
      </c>
      <c r="E4" s="12">
        <v>1</v>
      </c>
      <c r="F4" s="42"/>
      <c r="G4" s="102"/>
    </row>
    <row r="5" spans="1:7" ht="18" customHeight="1">
      <c r="A5" s="18" t="s">
        <v>42</v>
      </c>
      <c r="B5" s="18"/>
      <c r="C5" s="1" t="s">
        <v>391</v>
      </c>
      <c r="D5" s="8" t="str">
        <f t="shared" ref="D5:D9" si="0">IF(ISTEXT(C5),"Sum","")</f>
        <v>Sum</v>
      </c>
      <c r="E5" s="8">
        <f t="shared" ref="E5:E24" si="1">IF(D5="SUM",1,"")</f>
        <v>1</v>
      </c>
      <c r="F5" s="34"/>
      <c r="G5" s="92"/>
    </row>
    <row r="6" spans="1:7" ht="18" customHeight="1">
      <c r="A6" s="18" t="s">
        <v>43</v>
      </c>
      <c r="B6" s="18"/>
      <c r="C6" s="1" t="s">
        <v>394</v>
      </c>
      <c r="D6" s="8" t="str">
        <f t="shared" si="0"/>
        <v>Sum</v>
      </c>
      <c r="E6" s="8">
        <f t="shared" si="1"/>
        <v>1</v>
      </c>
      <c r="F6" s="34"/>
      <c r="G6" s="92"/>
    </row>
    <row r="7" spans="1:7" ht="18" customHeight="1">
      <c r="A7" s="18" t="s">
        <v>44</v>
      </c>
      <c r="B7" s="18"/>
      <c r="C7" s="1" t="s">
        <v>392</v>
      </c>
      <c r="D7" s="8" t="str">
        <f t="shared" si="0"/>
        <v>Sum</v>
      </c>
      <c r="E7" s="8">
        <f t="shared" si="1"/>
        <v>1</v>
      </c>
      <c r="F7" s="34"/>
      <c r="G7" s="92"/>
    </row>
    <row r="8" spans="1:7" ht="24.75" customHeight="1">
      <c r="A8" s="18" t="s">
        <v>45</v>
      </c>
      <c r="B8" s="18"/>
      <c r="C8" s="1" t="s">
        <v>416</v>
      </c>
      <c r="D8" s="8" t="str">
        <f t="shared" si="0"/>
        <v>Sum</v>
      </c>
      <c r="E8" s="8">
        <f t="shared" si="1"/>
        <v>1</v>
      </c>
      <c r="F8" s="34"/>
      <c r="G8" s="92"/>
    </row>
    <row r="9" spans="1:7" ht="18" customHeight="1">
      <c r="A9" s="18" t="s">
        <v>53</v>
      </c>
      <c r="B9" s="18"/>
      <c r="C9" s="1" t="s">
        <v>393</v>
      </c>
      <c r="D9" s="8" t="str">
        <f t="shared" si="0"/>
        <v>Sum</v>
      </c>
      <c r="E9" s="8">
        <f t="shared" si="1"/>
        <v>1</v>
      </c>
      <c r="F9" s="34"/>
      <c r="G9" s="92"/>
    </row>
    <row r="10" spans="1:7" ht="18" customHeight="1" thickBot="1">
      <c r="A10" s="18"/>
      <c r="B10" s="18"/>
      <c r="C10" s="1"/>
      <c r="D10" s="9"/>
      <c r="E10" s="13"/>
      <c r="F10" s="35"/>
      <c r="G10" s="98"/>
    </row>
    <row r="11" spans="1:7" ht="16.2" customHeight="1" thickBot="1">
      <c r="A11" s="384" t="s">
        <v>110</v>
      </c>
      <c r="B11" s="385"/>
      <c r="C11" s="385"/>
      <c r="D11" s="385"/>
      <c r="E11" s="385"/>
      <c r="F11" s="385"/>
      <c r="G11" s="155"/>
    </row>
    <row r="12" spans="1:7" ht="16.2" customHeight="1">
      <c r="A12" s="18"/>
      <c r="B12" s="18" t="s">
        <v>29</v>
      </c>
      <c r="C12" s="387" t="s">
        <v>396</v>
      </c>
      <c r="D12" s="388"/>
      <c r="E12" s="388"/>
      <c r="F12" s="388"/>
      <c r="G12" s="389"/>
    </row>
    <row r="13" spans="1:7" ht="79.8">
      <c r="A13" s="18" t="s">
        <v>39</v>
      </c>
      <c r="B13" s="18"/>
      <c r="C13" s="108" t="s">
        <v>395</v>
      </c>
      <c r="D13" s="12" t="s">
        <v>397</v>
      </c>
      <c r="E13" s="12">
        <v>6</v>
      </c>
      <c r="F13" s="42"/>
      <c r="G13" s="102"/>
    </row>
    <row r="14" spans="1:7" ht="18" customHeight="1">
      <c r="A14" s="18" t="s">
        <v>48</v>
      </c>
      <c r="B14" s="18"/>
      <c r="C14" s="1" t="s">
        <v>391</v>
      </c>
      <c r="D14" s="8" t="s">
        <v>397</v>
      </c>
      <c r="E14" s="8">
        <v>6</v>
      </c>
      <c r="F14" s="34"/>
      <c r="G14" s="92"/>
    </row>
    <row r="15" spans="1:7" ht="18" customHeight="1">
      <c r="A15" s="18" t="s">
        <v>49</v>
      </c>
      <c r="B15" s="18"/>
      <c r="C15" s="1" t="s">
        <v>394</v>
      </c>
      <c r="D15" s="8" t="s">
        <v>397</v>
      </c>
      <c r="E15" s="8">
        <v>6</v>
      </c>
      <c r="F15" s="34"/>
      <c r="G15" s="92"/>
    </row>
    <row r="16" spans="1:7" ht="18" customHeight="1">
      <c r="A16" s="18" t="s">
        <v>50</v>
      </c>
      <c r="B16" s="18"/>
      <c r="C16" s="1" t="s">
        <v>392</v>
      </c>
      <c r="D16" s="8" t="s">
        <v>397</v>
      </c>
      <c r="E16" s="8">
        <v>6</v>
      </c>
      <c r="F16" s="34"/>
      <c r="G16" s="92"/>
    </row>
    <row r="17" spans="1:7" ht="41.25" customHeight="1">
      <c r="A17" s="18" t="s">
        <v>51</v>
      </c>
      <c r="B17" s="18"/>
      <c r="C17" s="1" t="s">
        <v>416</v>
      </c>
      <c r="D17" s="8" t="s">
        <v>397</v>
      </c>
      <c r="E17" s="8">
        <v>6</v>
      </c>
      <c r="F17" s="34"/>
      <c r="G17" s="92"/>
    </row>
    <row r="18" spans="1:7" ht="16.2" customHeight="1">
      <c r="A18" s="18"/>
      <c r="B18" s="18"/>
      <c r="C18" s="1" t="s">
        <v>407</v>
      </c>
      <c r="D18" s="8" t="s">
        <v>348</v>
      </c>
      <c r="E18" s="8">
        <v>1</v>
      </c>
      <c r="F18" s="34">
        <f>5000*6</f>
        <v>30000</v>
      </c>
      <c r="G18" s="125">
        <f>F18*E18</f>
        <v>30000</v>
      </c>
    </row>
    <row r="19" spans="1:7" ht="16.2" customHeight="1" thickBot="1">
      <c r="A19" s="56"/>
      <c r="B19" s="13"/>
      <c r="C19" s="90" t="s">
        <v>408</v>
      </c>
      <c r="D19" s="13" t="s">
        <v>349</v>
      </c>
      <c r="E19" s="229">
        <f>G18</f>
        <v>30000</v>
      </c>
      <c r="F19" s="227"/>
      <c r="G19" s="228"/>
    </row>
    <row r="20" spans="1:7" ht="27" customHeight="1">
      <c r="A20" s="56"/>
      <c r="B20" s="13"/>
      <c r="C20" s="393" t="s">
        <v>111</v>
      </c>
      <c r="D20" s="393"/>
      <c r="E20" s="393"/>
      <c r="F20" s="393"/>
      <c r="G20" s="313"/>
    </row>
    <row r="21" spans="1:7" ht="27" customHeight="1" thickBot="1">
      <c r="A21" s="314"/>
      <c r="B21" s="128"/>
      <c r="C21" s="233"/>
      <c r="D21" s="233"/>
      <c r="E21" s="233"/>
      <c r="F21" s="233"/>
      <c r="G21" s="315"/>
    </row>
    <row r="22" spans="1:7" ht="29.25" customHeight="1" thickBot="1">
      <c r="A22" s="70"/>
      <c r="B22" s="53"/>
      <c r="C22" s="385"/>
      <c r="D22" s="385"/>
      <c r="E22" s="385"/>
      <c r="F22" s="385"/>
      <c r="G22" s="156"/>
    </row>
    <row r="23" spans="1:7" ht="16.2" customHeight="1">
      <c r="A23" s="18"/>
      <c r="B23" s="101" t="s">
        <v>65</v>
      </c>
      <c r="C23" s="72" t="s">
        <v>66</v>
      </c>
      <c r="D23" s="127"/>
      <c r="E23" s="128"/>
      <c r="F23" s="129"/>
      <c r="G23" s="157"/>
    </row>
    <row r="24" spans="1:7" ht="16.2" customHeight="1">
      <c r="A24" s="18" t="s">
        <v>40</v>
      </c>
      <c r="B24" s="18">
        <v>8.6999999999999993</v>
      </c>
      <c r="C24" s="1" t="s">
        <v>23</v>
      </c>
      <c r="D24" s="130"/>
      <c r="E24" s="131" t="str">
        <f t="shared" si="1"/>
        <v/>
      </c>
      <c r="F24" s="132"/>
      <c r="G24" s="158"/>
    </row>
    <row r="25" spans="1:7" ht="16.2" customHeight="1">
      <c r="A25" s="18" t="s">
        <v>54</v>
      </c>
      <c r="B25" s="18"/>
      <c r="C25" s="1" t="s">
        <v>52</v>
      </c>
      <c r="D25" s="12" t="s">
        <v>64</v>
      </c>
      <c r="E25" s="12">
        <f>IF(ISBLANK(D25),"",1)</f>
        <v>1</v>
      </c>
      <c r="F25" s="42"/>
      <c r="G25" s="102" t="str">
        <f t="shared" ref="G25:G35" si="2">IF(ISBLANK(E25),"","Rate Only")</f>
        <v>Rate Only</v>
      </c>
    </row>
    <row r="26" spans="1:7" ht="16.2" customHeight="1">
      <c r="A26" s="18" t="s">
        <v>55</v>
      </c>
      <c r="B26" s="18"/>
      <c r="C26" s="1" t="s">
        <v>347</v>
      </c>
      <c r="D26" s="8" t="s">
        <v>64</v>
      </c>
      <c r="E26" s="8">
        <f t="shared" ref="E26:E35" si="3">IF(ISBLANK(D26),"",1)</f>
        <v>1</v>
      </c>
      <c r="F26" s="34"/>
      <c r="G26" s="92" t="str">
        <f t="shared" si="2"/>
        <v>Rate Only</v>
      </c>
    </row>
    <row r="27" spans="1:7" ht="16.2" customHeight="1">
      <c r="A27" s="18" t="s">
        <v>56</v>
      </c>
      <c r="B27" s="18"/>
      <c r="C27" s="1" t="s">
        <v>24</v>
      </c>
      <c r="D27" s="8" t="s">
        <v>64</v>
      </c>
      <c r="E27" s="8">
        <f t="shared" si="3"/>
        <v>1</v>
      </c>
      <c r="F27" s="34"/>
      <c r="G27" s="92" t="str">
        <f t="shared" si="2"/>
        <v>Rate Only</v>
      </c>
    </row>
    <row r="28" spans="1:7" ht="16.2" customHeight="1">
      <c r="A28" s="18"/>
      <c r="B28" s="18"/>
      <c r="C28" s="1" t="s">
        <v>346</v>
      </c>
      <c r="D28" s="8" t="s">
        <v>64</v>
      </c>
      <c r="E28" s="8">
        <f t="shared" ref="E28" si="4">IF(ISBLANK(D28),"",1)</f>
        <v>1</v>
      </c>
      <c r="F28" s="34"/>
      <c r="G28" s="92" t="str">
        <f t="shared" ref="G28" si="5">IF(ISBLANK(E28),"","Rate Only")</f>
        <v>Rate Only</v>
      </c>
    </row>
    <row r="29" spans="1:7" ht="16.2" customHeight="1">
      <c r="A29" s="18" t="s">
        <v>57</v>
      </c>
      <c r="B29" s="18"/>
      <c r="C29" s="1" t="s">
        <v>344</v>
      </c>
      <c r="D29" s="8" t="s">
        <v>64</v>
      </c>
      <c r="E29" s="8">
        <f t="shared" si="3"/>
        <v>1</v>
      </c>
      <c r="F29" s="34"/>
      <c r="G29" s="92" t="str">
        <f t="shared" si="2"/>
        <v>Rate Only</v>
      </c>
    </row>
    <row r="30" spans="1:7" ht="16.2" customHeight="1">
      <c r="A30" s="18" t="s">
        <v>58</v>
      </c>
      <c r="B30" s="18"/>
      <c r="C30" s="1" t="s">
        <v>345</v>
      </c>
      <c r="D30" s="8" t="s">
        <v>64</v>
      </c>
      <c r="E30" s="8">
        <f t="shared" si="3"/>
        <v>1</v>
      </c>
      <c r="F30" s="34"/>
      <c r="G30" s="92" t="str">
        <f t="shared" si="2"/>
        <v>Rate Only</v>
      </c>
    </row>
    <row r="31" spans="1:7" ht="16.2" customHeight="1">
      <c r="A31" s="18" t="s">
        <v>59</v>
      </c>
      <c r="B31" s="18"/>
      <c r="C31" s="1" t="s">
        <v>25</v>
      </c>
      <c r="D31" s="8" t="s">
        <v>64</v>
      </c>
      <c r="E31" s="8">
        <f t="shared" si="3"/>
        <v>1</v>
      </c>
      <c r="F31" s="34"/>
      <c r="G31" s="92" t="str">
        <f t="shared" si="2"/>
        <v>Rate Only</v>
      </c>
    </row>
    <row r="32" spans="1:7" ht="16.2" customHeight="1">
      <c r="A32" s="18" t="s">
        <v>60</v>
      </c>
      <c r="B32" s="18"/>
      <c r="C32" s="1" t="s">
        <v>26</v>
      </c>
      <c r="D32" s="8" t="s">
        <v>64</v>
      </c>
      <c r="E32" s="8">
        <f t="shared" si="3"/>
        <v>1</v>
      </c>
      <c r="F32" s="34"/>
      <c r="G32" s="92" t="str">
        <f t="shared" si="2"/>
        <v>Rate Only</v>
      </c>
    </row>
    <row r="33" spans="1:7" ht="16.2" customHeight="1">
      <c r="A33" s="18" t="s">
        <v>41</v>
      </c>
      <c r="B33" s="18">
        <v>8.6999999999999993</v>
      </c>
      <c r="C33" s="1" t="s">
        <v>27</v>
      </c>
      <c r="D33" s="52"/>
      <c r="E33" s="53" t="str">
        <f t="shared" si="3"/>
        <v/>
      </c>
      <c r="F33" s="133"/>
      <c r="G33" s="159"/>
    </row>
    <row r="34" spans="1:7" ht="16.2" customHeight="1">
      <c r="A34" s="18" t="s">
        <v>61</v>
      </c>
      <c r="B34" s="18"/>
      <c r="C34" s="1" t="s">
        <v>114</v>
      </c>
      <c r="D34" s="12" t="s">
        <v>64</v>
      </c>
      <c r="E34" s="12">
        <f t="shared" si="3"/>
        <v>1</v>
      </c>
      <c r="F34" s="42"/>
      <c r="G34" s="102" t="str">
        <f t="shared" si="2"/>
        <v>Rate Only</v>
      </c>
    </row>
    <row r="35" spans="1:7" ht="16.2" customHeight="1">
      <c r="A35" s="18" t="s">
        <v>62</v>
      </c>
      <c r="B35" s="18"/>
      <c r="C35" s="1" t="s">
        <v>28</v>
      </c>
      <c r="D35" s="8" t="s">
        <v>64</v>
      </c>
      <c r="E35" s="8">
        <f t="shared" si="3"/>
        <v>1</v>
      </c>
      <c r="F35" s="34"/>
      <c r="G35" s="92" t="str">
        <f t="shared" si="2"/>
        <v>Rate Only</v>
      </c>
    </row>
    <row r="36" spans="1:7" ht="16.2" customHeight="1" thickBot="1">
      <c r="A36" s="56"/>
      <c r="B36" s="18"/>
      <c r="C36"/>
      <c r="D36" s="8"/>
      <c r="E36" s="8"/>
      <c r="F36" s="34"/>
      <c r="G36" s="125"/>
    </row>
    <row r="37" spans="1:7" ht="16.2" customHeight="1" thickBot="1">
      <c r="A37" s="73"/>
      <c r="B37" s="74"/>
      <c r="C37" s="386" t="s">
        <v>63</v>
      </c>
      <c r="D37" s="386"/>
      <c r="E37" s="386"/>
      <c r="F37" s="386"/>
      <c r="G37" s="141"/>
    </row>
  </sheetData>
  <mergeCells count="6">
    <mergeCell ref="A11:F11"/>
    <mergeCell ref="C22:F22"/>
    <mergeCell ref="C37:F37"/>
    <mergeCell ref="C12:G12"/>
    <mergeCell ref="C3:G3"/>
    <mergeCell ref="C20:F20"/>
  </mergeCells>
  <printOptions horizontalCentered="1"/>
  <pageMargins left="0.23622047244094491" right="0.23622047244094491" top="0.74803149606299213" bottom="0.74803149606299213" header="0.31496062992125984" footer="0.31496062992125984"/>
  <pageSetup paperSize="9" scale="80" firstPageNumber="33" orientation="landscape" useFirstPageNumber="1" r:id="rId1"/>
  <headerFooter>
    <oddFooter>&amp;C&amp;"Bookman Old Style,Regular"&amp;8&amp;K01+023SECTION A: PRELIMINARY &amp; GENERAL, C&amp;P of C85</oddFooter>
  </headerFooter>
  <rowBreaks count="1" manualBreakCount="1">
    <brk id="22"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view="pageBreakPreview" zoomScale="95" zoomScaleNormal="100" zoomScaleSheetLayoutView="95" workbookViewId="0">
      <selection activeCell="A8" sqref="A8:G8"/>
    </sheetView>
  </sheetViews>
  <sheetFormatPr defaultColWidth="8.88671875" defaultRowHeight="16.2" customHeight="1"/>
  <cols>
    <col min="1" max="1" width="8.6640625" style="6" customWidth="1"/>
    <col min="2" max="2" width="11.6640625" style="6" customWidth="1"/>
    <col min="3" max="3" width="66.6640625" style="3" customWidth="1"/>
    <col min="4" max="4" width="8.6640625" style="6" customWidth="1"/>
    <col min="5" max="5" width="8.6640625" style="27" customWidth="1"/>
    <col min="6" max="7" width="16.6640625" style="32" customWidth="1"/>
    <col min="8" max="16384" width="8.88671875" style="3"/>
  </cols>
  <sheetData>
    <row r="1" spans="1:7" ht="16.2" customHeight="1" thickBot="1">
      <c r="A1" s="28" t="s">
        <v>67</v>
      </c>
      <c r="B1" s="25" t="s">
        <v>15</v>
      </c>
      <c r="C1" s="25" t="s">
        <v>17</v>
      </c>
      <c r="D1" s="25" t="s">
        <v>1</v>
      </c>
      <c r="E1" s="29" t="s">
        <v>37</v>
      </c>
      <c r="F1" s="31" t="s">
        <v>2</v>
      </c>
      <c r="G1" s="33" t="s">
        <v>3</v>
      </c>
    </row>
    <row r="2" spans="1:7" ht="16.2" customHeight="1">
      <c r="A2" s="21"/>
      <c r="C2" s="22" t="s">
        <v>71</v>
      </c>
      <c r="D2" s="22"/>
      <c r="E2" s="30"/>
      <c r="F2" s="23"/>
      <c r="G2" s="24"/>
    </row>
    <row r="3" spans="1:7" ht="16.2" customHeight="1">
      <c r="A3" s="18"/>
      <c r="B3" s="8"/>
      <c r="C3" s="1"/>
      <c r="D3" s="8"/>
      <c r="E3" s="14"/>
      <c r="F3" s="10"/>
      <c r="G3" s="34"/>
    </row>
    <row r="4" spans="1:7" ht="16.2" customHeight="1">
      <c r="A4" s="18" t="s">
        <v>72</v>
      </c>
      <c r="B4" s="8" t="s">
        <v>70</v>
      </c>
      <c r="C4" s="2" t="s">
        <v>4</v>
      </c>
      <c r="D4" s="8"/>
      <c r="E4" s="14"/>
      <c r="F4" s="10"/>
      <c r="G4" s="34"/>
    </row>
    <row r="5" spans="1:7" ht="16.2" customHeight="1">
      <c r="A5" s="18" t="s">
        <v>73</v>
      </c>
      <c r="B5" s="8" t="s">
        <v>69</v>
      </c>
      <c r="C5" s="1" t="s">
        <v>12</v>
      </c>
      <c r="D5" s="8" t="s">
        <v>19</v>
      </c>
      <c r="E5" s="14">
        <f>CEILING(240+(3*5200)+(220)+(2500*3)+(72*4),10)</f>
        <v>23850</v>
      </c>
      <c r="F5" s="10">
        <v>5</v>
      </c>
      <c r="G5" s="34">
        <f>F5*E5</f>
        <v>119250</v>
      </c>
    </row>
    <row r="6" spans="1:7" ht="16.2" customHeight="1">
      <c r="A6" s="18" t="s">
        <v>74</v>
      </c>
      <c r="B6" s="8" t="s">
        <v>69</v>
      </c>
      <c r="C6" s="1" t="s">
        <v>5</v>
      </c>
      <c r="D6" s="8" t="s">
        <v>20</v>
      </c>
      <c r="E6" s="14">
        <v>1</v>
      </c>
      <c r="F6" s="10">
        <v>5000</v>
      </c>
      <c r="G6" s="34">
        <f>F6*E6</f>
        <v>5000</v>
      </c>
    </row>
    <row r="7" spans="1:7" ht="16.2" customHeight="1">
      <c r="A7" s="43"/>
      <c r="B7" s="16"/>
      <c r="C7" s="26"/>
      <c r="D7" s="16"/>
      <c r="E7" s="48"/>
      <c r="F7" s="44"/>
      <c r="G7" s="45"/>
    </row>
    <row r="8" spans="1:7" ht="16.2" customHeight="1">
      <c r="A8" s="52"/>
      <c r="B8" s="53"/>
      <c r="C8" s="399" t="s">
        <v>103</v>
      </c>
      <c r="D8" s="399"/>
      <c r="E8" s="400"/>
      <c r="F8" s="51"/>
      <c r="G8" s="50"/>
    </row>
    <row r="9" spans="1:7" ht="16.2" customHeight="1">
      <c r="A9" s="20" t="s">
        <v>75</v>
      </c>
      <c r="B9" s="12" t="s">
        <v>68</v>
      </c>
      <c r="C9" s="47" t="s">
        <v>6</v>
      </c>
      <c r="D9" s="12"/>
      <c r="E9" s="49"/>
      <c r="F9" s="41"/>
      <c r="G9" s="42"/>
    </row>
    <row r="10" spans="1:7" ht="16.2" customHeight="1">
      <c r="A10" s="18"/>
      <c r="B10" s="8"/>
      <c r="C10" s="1"/>
      <c r="D10" s="8"/>
      <c r="E10" s="14"/>
      <c r="F10" s="10"/>
      <c r="G10" s="34"/>
    </row>
    <row r="11" spans="1:7" ht="22.8">
      <c r="A11" s="18" t="s">
        <v>76</v>
      </c>
      <c r="B11" s="8"/>
      <c r="C11" s="1" t="s">
        <v>16</v>
      </c>
      <c r="D11" s="8" t="s">
        <v>13</v>
      </c>
      <c r="E11" s="14">
        <v>5000</v>
      </c>
      <c r="F11" s="10">
        <v>30</v>
      </c>
      <c r="G11" s="34">
        <f>F11*E11</f>
        <v>150000</v>
      </c>
    </row>
    <row r="12" spans="1:7" ht="22.8">
      <c r="A12" s="18" t="s">
        <v>77</v>
      </c>
      <c r="B12" s="8"/>
      <c r="C12" s="1" t="s">
        <v>35</v>
      </c>
      <c r="D12" s="8" t="s">
        <v>13</v>
      </c>
      <c r="E12" s="14">
        <v>2500</v>
      </c>
      <c r="F12" s="10">
        <v>20</v>
      </c>
      <c r="G12" s="34">
        <f>F12*E12</f>
        <v>50000</v>
      </c>
    </row>
    <row r="13" spans="1:7" ht="16.2" customHeight="1">
      <c r="A13" s="18" t="s">
        <v>78</v>
      </c>
      <c r="B13" s="8"/>
      <c r="C13" s="1" t="s">
        <v>31</v>
      </c>
      <c r="D13" s="8" t="s">
        <v>18</v>
      </c>
      <c r="E13" s="14">
        <f>0.23*60+180*0.1+12*0.1</f>
        <v>33</v>
      </c>
      <c r="F13" s="10">
        <v>350</v>
      </c>
      <c r="G13" s="34">
        <f>F13*E13</f>
        <v>11550</v>
      </c>
    </row>
    <row r="14" spans="1:7" ht="16.2" customHeight="1">
      <c r="A14" s="18" t="s">
        <v>78</v>
      </c>
      <c r="B14" s="8"/>
      <c r="C14" s="1" t="s">
        <v>11</v>
      </c>
      <c r="D14" s="8"/>
      <c r="E14" s="14"/>
      <c r="F14" s="10"/>
      <c r="G14" s="34"/>
    </row>
    <row r="15" spans="1:7" ht="16.2" customHeight="1">
      <c r="A15" s="18" t="s">
        <v>79</v>
      </c>
      <c r="B15" s="8"/>
      <c r="C15" s="1" t="s">
        <v>9</v>
      </c>
      <c r="D15" s="8" t="s">
        <v>18</v>
      </c>
      <c r="E15" s="14">
        <v>1</v>
      </c>
      <c r="F15" s="10"/>
      <c r="G15" s="34" t="s">
        <v>85</v>
      </c>
    </row>
    <row r="16" spans="1:7" ht="16.2" customHeight="1">
      <c r="A16" s="18" t="s">
        <v>80</v>
      </c>
      <c r="B16" s="8"/>
      <c r="C16" s="1" t="s">
        <v>10</v>
      </c>
      <c r="D16" s="8" t="s">
        <v>18</v>
      </c>
      <c r="E16" s="14">
        <v>1</v>
      </c>
      <c r="F16" s="10"/>
      <c r="G16" s="34" t="s">
        <v>85</v>
      </c>
    </row>
    <row r="17" spans="1:7" ht="16.2" customHeight="1">
      <c r="A17" s="18" t="s">
        <v>81</v>
      </c>
      <c r="B17" s="8"/>
      <c r="C17" s="1" t="s">
        <v>7</v>
      </c>
      <c r="D17" s="8" t="s">
        <v>18</v>
      </c>
      <c r="E17" s="14">
        <v>1</v>
      </c>
      <c r="F17" s="10"/>
      <c r="G17" s="34" t="s">
        <v>85</v>
      </c>
    </row>
    <row r="18" spans="1:7" ht="16.2" customHeight="1">
      <c r="A18" s="18" t="s">
        <v>82</v>
      </c>
      <c r="B18" s="8"/>
      <c r="C18" s="1" t="s">
        <v>8</v>
      </c>
      <c r="D18" s="8" t="s">
        <v>18</v>
      </c>
      <c r="E18" s="14">
        <v>1</v>
      </c>
      <c r="F18" s="10"/>
      <c r="G18" s="34" t="s">
        <v>85</v>
      </c>
    </row>
    <row r="19" spans="1:7" ht="16.2" customHeight="1">
      <c r="A19" s="18"/>
      <c r="B19" s="8"/>
      <c r="C19" s="1"/>
      <c r="D19" s="8"/>
      <c r="E19" s="14"/>
      <c r="F19" s="10"/>
      <c r="G19" s="34"/>
    </row>
    <row r="20" spans="1:7" ht="16.2" customHeight="1">
      <c r="A20" s="52"/>
      <c r="B20" s="53"/>
      <c r="C20" s="399" t="s">
        <v>103</v>
      </c>
      <c r="D20" s="399"/>
      <c r="E20" s="400"/>
      <c r="F20" s="51"/>
      <c r="G20" s="50"/>
    </row>
    <row r="21" spans="1:7" ht="16.2" customHeight="1">
      <c r="A21" s="18" t="s">
        <v>83</v>
      </c>
      <c r="B21" s="8"/>
      <c r="C21" s="2" t="s">
        <v>21</v>
      </c>
      <c r="D21" s="8"/>
      <c r="E21" s="14"/>
      <c r="F21" s="10"/>
      <c r="G21" s="34"/>
    </row>
    <row r="22" spans="1:7" ht="16.2" customHeight="1">
      <c r="A22" s="18"/>
      <c r="B22" s="8"/>
      <c r="C22" s="1"/>
      <c r="D22" s="8"/>
      <c r="E22" s="14"/>
      <c r="F22" s="10"/>
      <c r="G22" s="34"/>
    </row>
    <row r="23" spans="1:7" ht="16.2" customHeight="1">
      <c r="A23" s="18" t="s">
        <v>86</v>
      </c>
      <c r="B23" s="8"/>
      <c r="C23" s="1" t="s">
        <v>36</v>
      </c>
      <c r="D23" s="8" t="s">
        <v>32</v>
      </c>
      <c r="E23" s="14">
        <v>324</v>
      </c>
      <c r="F23" s="10">
        <v>25</v>
      </c>
      <c r="G23" s="34">
        <f>F23*E23</f>
        <v>8100</v>
      </c>
    </row>
    <row r="24" spans="1:7" ht="16.2" customHeight="1">
      <c r="A24" s="18"/>
      <c r="B24" s="8"/>
      <c r="C24" s="1"/>
      <c r="D24" s="8"/>
      <c r="E24" s="14"/>
      <c r="F24" s="10"/>
      <c r="G24" s="34">
        <f>F24*E24</f>
        <v>0</v>
      </c>
    </row>
    <row r="25" spans="1:7" ht="16.2" customHeight="1">
      <c r="A25" s="18" t="s">
        <v>87</v>
      </c>
      <c r="B25" s="8"/>
      <c r="C25" s="1" t="s">
        <v>22</v>
      </c>
      <c r="D25" s="8" t="s">
        <v>32</v>
      </c>
      <c r="E25" s="14">
        <v>324</v>
      </c>
      <c r="F25" s="10">
        <v>25</v>
      </c>
      <c r="G25" s="34">
        <f>F25*E25</f>
        <v>8100</v>
      </c>
    </row>
    <row r="26" spans="1:7" ht="16.2" customHeight="1">
      <c r="A26" s="18"/>
      <c r="B26" s="8"/>
      <c r="C26" s="1"/>
      <c r="D26" s="8"/>
      <c r="E26" s="14"/>
      <c r="F26" s="10"/>
      <c r="G26" s="34"/>
    </row>
    <row r="27" spans="1:7" ht="16.2" customHeight="1">
      <c r="A27" s="18" t="s">
        <v>88</v>
      </c>
      <c r="B27" s="8"/>
      <c r="C27" s="1" t="s">
        <v>91</v>
      </c>
      <c r="D27" s="8" t="s">
        <v>84</v>
      </c>
      <c r="E27" s="14">
        <v>10</v>
      </c>
      <c r="F27" s="10">
        <v>125</v>
      </c>
      <c r="G27" s="34">
        <f>F27*E27</f>
        <v>1250</v>
      </c>
    </row>
    <row r="28" spans="1:7" ht="16.2" customHeight="1">
      <c r="A28" s="18"/>
      <c r="B28" s="8"/>
      <c r="C28" s="1"/>
      <c r="D28" s="8"/>
      <c r="E28" s="14"/>
      <c r="F28" s="10"/>
      <c r="G28" s="34"/>
    </row>
    <row r="29" spans="1:7" ht="34.200000000000003">
      <c r="A29" s="18" t="s">
        <v>89</v>
      </c>
      <c r="B29" s="8"/>
      <c r="C29" s="1" t="s">
        <v>90</v>
      </c>
      <c r="D29" s="8" t="s">
        <v>18</v>
      </c>
      <c r="E29" s="14">
        <v>33</v>
      </c>
      <c r="F29" s="8">
        <v>15</v>
      </c>
      <c r="G29" s="10">
        <f>F29*E29</f>
        <v>495</v>
      </c>
    </row>
    <row r="30" spans="1:7" ht="16.2" customHeight="1">
      <c r="A30" s="52"/>
      <c r="B30" s="53"/>
      <c r="C30" s="399" t="s">
        <v>104</v>
      </c>
      <c r="D30" s="399"/>
      <c r="E30" s="400"/>
      <c r="F30" s="51"/>
      <c r="G30" s="50"/>
    </row>
    <row r="31" spans="1:7" ht="16.2" customHeight="1">
      <c r="A31" s="13"/>
      <c r="B31" s="13"/>
      <c r="C31" s="54"/>
      <c r="D31" s="54"/>
      <c r="E31" s="54"/>
      <c r="F31" s="55"/>
      <c r="G31" s="55"/>
    </row>
    <row r="32" spans="1:7" ht="16.2" customHeight="1" thickBot="1">
      <c r="A32" s="13"/>
      <c r="B32" s="13"/>
      <c r="C32" s="54"/>
      <c r="D32" s="54"/>
      <c r="E32" s="54"/>
      <c r="F32" s="55"/>
      <c r="G32" s="55"/>
    </row>
    <row r="33" spans="1:7" ht="16.2" customHeight="1" thickBot="1">
      <c r="A33" s="19"/>
      <c r="B33" s="17"/>
      <c r="C33" s="394" t="s">
        <v>102</v>
      </c>
      <c r="D33" s="395"/>
      <c r="E33" s="396"/>
      <c r="F33" s="397">
        <f>SUM(G2:G30)</f>
        <v>353745</v>
      </c>
      <c r="G33" s="398"/>
    </row>
  </sheetData>
  <mergeCells count="5">
    <mergeCell ref="C33:E33"/>
    <mergeCell ref="F33:G33"/>
    <mergeCell ref="C8:E8"/>
    <mergeCell ref="C20:E20"/>
    <mergeCell ref="C30:E30"/>
  </mergeCells>
  <pageMargins left="0.7" right="0.7" top="0.75" bottom="0.75" header="0.3" footer="0.3"/>
  <pageSetup paperSize="9" scale="8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6"/>
  <sheetViews>
    <sheetView topLeftCell="A88" zoomScale="106" zoomScaleNormal="106" zoomScaleSheetLayoutView="110" workbookViewId="0">
      <selection activeCell="C113" sqref="C113:E113"/>
    </sheetView>
  </sheetViews>
  <sheetFormatPr defaultColWidth="9.109375" defaultRowHeight="18" customHeight="1"/>
  <cols>
    <col min="1" max="1" width="8.6640625" style="163" customWidth="1"/>
    <col min="2" max="2" width="8.109375" style="163" customWidth="1"/>
    <col min="3" max="3" width="68.88671875" style="163" customWidth="1"/>
    <col min="4" max="4" width="8.6640625" style="211" customWidth="1"/>
    <col min="5" max="5" width="11.33203125" style="212" customWidth="1"/>
    <col min="6" max="6" width="15" style="213" customWidth="1"/>
    <col min="7" max="7" width="16.6640625" style="214" customWidth="1"/>
    <col min="8" max="16384" width="9.109375" style="163"/>
  </cols>
  <sheetData>
    <row r="1" spans="1:7" ht="16.2" customHeight="1" thickBot="1">
      <c r="A1" s="160"/>
      <c r="B1" s="160" t="s">
        <v>15</v>
      </c>
      <c r="C1" s="160" t="s">
        <v>17</v>
      </c>
      <c r="D1" s="160" t="s">
        <v>1</v>
      </c>
      <c r="E1" s="160" t="s">
        <v>37</v>
      </c>
      <c r="F1" s="161" t="s">
        <v>2</v>
      </c>
      <c r="G1" s="162" t="s">
        <v>3</v>
      </c>
    </row>
    <row r="2" spans="1:7" ht="13.8">
      <c r="A2" s="281"/>
      <c r="B2" s="282" t="s">
        <v>70</v>
      </c>
      <c r="C2" s="283" t="s">
        <v>321</v>
      </c>
      <c r="D2" s="284"/>
      <c r="E2" s="284"/>
      <c r="F2" s="285"/>
      <c r="G2" s="286"/>
    </row>
    <row r="3" spans="1:7" ht="12.6" customHeight="1">
      <c r="A3" s="288" t="s">
        <v>72</v>
      </c>
      <c r="B3" s="273"/>
      <c r="C3" s="289" t="s">
        <v>4</v>
      </c>
      <c r="D3" s="273"/>
      <c r="E3" s="273"/>
      <c r="F3" s="279"/>
      <c r="G3" s="280"/>
    </row>
    <row r="4" spans="1:7" ht="23.25" customHeight="1">
      <c r="A4" s="273" t="s">
        <v>73</v>
      </c>
      <c r="B4" s="273"/>
      <c r="C4" s="290" t="s">
        <v>115</v>
      </c>
      <c r="D4" s="273" t="s">
        <v>360</v>
      </c>
      <c r="E4" s="273">
        <v>1300</v>
      </c>
      <c r="F4" s="279"/>
      <c r="G4" s="280">
        <f>F4*E4</f>
        <v>0</v>
      </c>
    </row>
    <row r="5" spans="1:7" ht="24">
      <c r="A5" s="273" t="s">
        <v>74</v>
      </c>
      <c r="B5" s="273"/>
      <c r="C5" s="290" t="s">
        <v>499</v>
      </c>
      <c r="D5" s="273" t="s">
        <v>360</v>
      </c>
      <c r="E5" s="273">
        <v>1300</v>
      </c>
      <c r="F5" s="279"/>
      <c r="G5" s="280">
        <f>F5*E5</f>
        <v>0</v>
      </c>
    </row>
    <row r="6" spans="1:7" ht="15" customHeight="1" thickBot="1">
      <c r="A6" s="401" t="s">
        <v>490</v>
      </c>
      <c r="B6" s="402"/>
      <c r="C6" s="402"/>
      <c r="D6" s="402"/>
      <c r="E6" s="402"/>
      <c r="F6" s="402"/>
      <c r="G6" s="287">
        <f>G5+G4</f>
        <v>0</v>
      </c>
    </row>
    <row r="7" spans="1:7" ht="20.100000000000001" customHeight="1">
      <c r="A7" s="291" t="s">
        <v>75</v>
      </c>
      <c r="B7" s="239" t="s">
        <v>68</v>
      </c>
      <c r="C7" s="292" t="s">
        <v>263</v>
      </c>
      <c r="D7" s="293"/>
      <c r="E7" s="294"/>
      <c r="F7" s="295"/>
      <c r="G7" s="296"/>
    </row>
    <row r="8" spans="1:7" ht="21" customHeight="1">
      <c r="A8" s="273" t="s">
        <v>76</v>
      </c>
      <c r="B8" s="273"/>
      <c r="C8" s="290" t="s">
        <v>331</v>
      </c>
      <c r="D8" s="273" t="s">
        <v>361</v>
      </c>
      <c r="E8" s="273">
        <v>150</v>
      </c>
      <c r="F8" s="279"/>
      <c r="G8" s="280">
        <f>F8*E8</f>
        <v>0</v>
      </c>
    </row>
    <row r="9" spans="1:7" ht="15.75" customHeight="1">
      <c r="A9" s="273"/>
      <c r="B9" s="273"/>
      <c r="C9" s="297" t="s">
        <v>475</v>
      </c>
      <c r="D9" s="273"/>
      <c r="E9" s="273"/>
      <c r="F9" s="279"/>
      <c r="G9" s="280"/>
    </row>
    <row r="10" spans="1:7" ht="20.100000000000001" customHeight="1">
      <c r="A10" s="273" t="s">
        <v>433</v>
      </c>
      <c r="B10" s="273"/>
      <c r="C10" s="290" t="s">
        <v>9</v>
      </c>
      <c r="D10" s="273" t="s">
        <v>361</v>
      </c>
      <c r="E10" s="273">
        <v>50</v>
      </c>
      <c r="F10" s="279"/>
      <c r="G10" s="280">
        <f t="shared" ref="G10:G23" si="0">F10*E10</f>
        <v>0</v>
      </c>
    </row>
    <row r="11" spans="1:7" ht="15" customHeight="1">
      <c r="A11" s="273" t="s">
        <v>434</v>
      </c>
      <c r="B11" s="273"/>
      <c r="C11" s="290" t="s">
        <v>10</v>
      </c>
      <c r="D11" s="273" t="s">
        <v>361</v>
      </c>
      <c r="E11" s="273">
        <v>10</v>
      </c>
      <c r="F11" s="279"/>
      <c r="G11" s="280">
        <f t="shared" si="0"/>
        <v>0</v>
      </c>
    </row>
    <row r="12" spans="1:7" ht="16.5" customHeight="1">
      <c r="A12" s="273" t="s">
        <v>435</v>
      </c>
      <c r="B12" s="273"/>
      <c r="C12" s="290" t="s">
        <v>7</v>
      </c>
      <c r="D12" s="273" t="s">
        <v>361</v>
      </c>
      <c r="E12" s="273">
        <v>2</v>
      </c>
      <c r="F12" s="279"/>
      <c r="G12" s="280">
        <f t="shared" si="0"/>
        <v>0</v>
      </c>
    </row>
    <row r="13" spans="1:7" ht="13.5" customHeight="1">
      <c r="A13" s="273" t="s">
        <v>474</v>
      </c>
      <c r="B13" s="273"/>
      <c r="C13" s="290" t="s">
        <v>8</v>
      </c>
      <c r="D13" s="273" t="s">
        <v>361</v>
      </c>
      <c r="E13" s="273">
        <v>2</v>
      </c>
      <c r="F13" s="279"/>
      <c r="G13" s="280">
        <f t="shared" si="0"/>
        <v>0</v>
      </c>
    </row>
    <row r="14" spans="1:7" ht="20.25" customHeight="1">
      <c r="A14" s="403" t="s">
        <v>489</v>
      </c>
      <c r="B14" s="404"/>
      <c r="C14" s="404"/>
      <c r="D14" s="404"/>
      <c r="E14" s="404"/>
      <c r="F14" s="404"/>
      <c r="G14" s="237"/>
    </row>
    <row r="15" spans="1:7" ht="20.100000000000001" customHeight="1">
      <c r="A15" s="298" t="s">
        <v>83</v>
      </c>
      <c r="B15" s="169"/>
      <c r="C15" s="299" t="s">
        <v>491</v>
      </c>
      <c r="D15" s="293"/>
      <c r="E15" s="294"/>
      <c r="F15" s="295"/>
      <c r="G15" s="296"/>
    </row>
    <row r="16" spans="1:7" ht="66.75" customHeight="1">
      <c r="A16" s="273" t="s">
        <v>86</v>
      </c>
      <c r="B16" s="273"/>
      <c r="C16" s="300" t="s">
        <v>386</v>
      </c>
      <c r="D16" s="273" t="s">
        <v>348</v>
      </c>
      <c r="E16" s="273">
        <v>1</v>
      </c>
      <c r="F16" s="279">
        <v>650000</v>
      </c>
      <c r="G16" s="280">
        <f t="shared" si="0"/>
        <v>650000</v>
      </c>
    </row>
    <row r="17" spans="1:7" ht="13.8">
      <c r="A17" s="273" t="s">
        <v>432</v>
      </c>
      <c r="B17" s="273"/>
      <c r="C17" s="300" t="s">
        <v>359</v>
      </c>
      <c r="D17" s="273" t="s">
        <v>349</v>
      </c>
      <c r="E17" s="280">
        <f>G16</f>
        <v>650000</v>
      </c>
      <c r="F17" s="279"/>
      <c r="G17" s="280">
        <f t="shared" si="0"/>
        <v>0</v>
      </c>
    </row>
    <row r="18" spans="1:7" ht="18.75" customHeight="1">
      <c r="A18" s="273" t="s">
        <v>88</v>
      </c>
      <c r="B18" s="273"/>
      <c r="C18" s="300" t="s">
        <v>398</v>
      </c>
      <c r="D18" s="273" t="s">
        <v>362</v>
      </c>
      <c r="E18" s="273">
        <v>650</v>
      </c>
      <c r="F18" s="279"/>
      <c r="G18" s="280">
        <f t="shared" si="0"/>
        <v>0</v>
      </c>
    </row>
    <row r="19" spans="1:7" ht="20.100000000000001" customHeight="1">
      <c r="A19" s="273" t="s">
        <v>89</v>
      </c>
      <c r="B19" s="273"/>
      <c r="C19" s="300" t="s">
        <v>182</v>
      </c>
      <c r="D19" s="273" t="s">
        <v>362</v>
      </c>
      <c r="E19" s="273">
        <v>500</v>
      </c>
      <c r="F19" s="279"/>
      <c r="G19" s="280">
        <f>F19*E19</f>
        <v>0</v>
      </c>
    </row>
    <row r="20" spans="1:7" ht="14.4">
      <c r="A20" s="273" t="s">
        <v>249</v>
      </c>
      <c r="B20" s="273"/>
      <c r="C20" s="300" t="s">
        <v>179</v>
      </c>
      <c r="D20" s="273" t="s">
        <v>362</v>
      </c>
      <c r="E20" s="273">
        <v>16</v>
      </c>
      <c r="F20" s="279"/>
      <c r="G20" s="280">
        <f t="shared" si="0"/>
        <v>0</v>
      </c>
    </row>
    <row r="21" spans="1:7" ht="18" customHeight="1">
      <c r="A21" s="273" t="s">
        <v>250</v>
      </c>
      <c r="B21" s="273"/>
      <c r="C21" s="290" t="s">
        <v>324</v>
      </c>
      <c r="D21" s="273" t="s">
        <v>13</v>
      </c>
      <c r="E21" s="273">
        <f>17*2</f>
        <v>34</v>
      </c>
      <c r="F21" s="279"/>
      <c r="G21" s="280">
        <f t="shared" ref="G21:G22" si="1">F21*E21</f>
        <v>0</v>
      </c>
    </row>
    <row r="22" spans="1:7" ht="20.100000000000001" customHeight="1">
      <c r="A22" s="273" t="s">
        <v>251</v>
      </c>
      <c r="B22" s="273"/>
      <c r="C22" s="290" t="s">
        <v>399</v>
      </c>
      <c r="D22" s="273" t="s">
        <v>13</v>
      </c>
      <c r="E22" s="273">
        <f>36*2</f>
        <v>72</v>
      </c>
      <c r="F22" s="279"/>
      <c r="G22" s="280">
        <f t="shared" si="1"/>
        <v>0</v>
      </c>
    </row>
    <row r="23" spans="1:7" ht="24" customHeight="1">
      <c r="A23" s="273" t="s">
        <v>500</v>
      </c>
      <c r="B23" s="273"/>
      <c r="C23" s="290" t="s">
        <v>494</v>
      </c>
      <c r="D23" s="273" t="s">
        <v>13</v>
      </c>
      <c r="E23" s="273">
        <v>40</v>
      </c>
      <c r="F23" s="279"/>
      <c r="G23" s="280">
        <f t="shared" si="0"/>
        <v>0</v>
      </c>
    </row>
    <row r="24" spans="1:7" ht="18" customHeight="1">
      <c r="A24" s="403" t="s">
        <v>488</v>
      </c>
      <c r="B24" s="404"/>
      <c r="C24" s="404"/>
      <c r="D24" s="404"/>
      <c r="E24" s="404"/>
      <c r="F24" s="404"/>
      <c r="G24" s="304"/>
    </row>
    <row r="25" spans="1:7" ht="24.75" customHeight="1">
      <c r="A25" s="288" t="s">
        <v>261</v>
      </c>
      <c r="B25" s="288"/>
      <c r="C25" s="297" t="s">
        <v>119</v>
      </c>
      <c r="D25" s="273"/>
      <c r="E25" s="273"/>
      <c r="F25" s="279"/>
      <c r="G25" s="280"/>
    </row>
    <row r="26" spans="1:7" ht="24">
      <c r="A26" s="273" t="s">
        <v>264</v>
      </c>
      <c r="B26" s="273"/>
      <c r="C26" s="290" t="s">
        <v>476</v>
      </c>
      <c r="D26" s="273" t="s">
        <v>14</v>
      </c>
      <c r="E26" s="273">
        <v>2</v>
      </c>
      <c r="F26" s="279"/>
      <c r="G26" s="280">
        <f t="shared" ref="G26:G56" si="2">F26*E26</f>
        <v>0</v>
      </c>
    </row>
    <row r="27" spans="1:7" ht="26.25" customHeight="1">
      <c r="A27" s="273" t="s">
        <v>265</v>
      </c>
      <c r="B27" s="273"/>
      <c r="C27" s="290" t="s">
        <v>477</v>
      </c>
      <c r="D27" s="273" t="s">
        <v>14</v>
      </c>
      <c r="E27" s="273">
        <v>3</v>
      </c>
      <c r="F27" s="279"/>
      <c r="G27" s="280">
        <f t="shared" si="2"/>
        <v>0</v>
      </c>
    </row>
    <row r="28" spans="1:7" ht="32.25" customHeight="1">
      <c r="A28" s="273" t="s">
        <v>266</v>
      </c>
      <c r="B28" s="273"/>
      <c r="C28" s="290" t="s">
        <v>478</v>
      </c>
      <c r="D28" s="273" t="s">
        <v>362</v>
      </c>
      <c r="E28" s="273">
        <v>500</v>
      </c>
      <c r="F28" s="279"/>
      <c r="G28" s="280">
        <f t="shared" si="2"/>
        <v>0</v>
      </c>
    </row>
    <row r="29" spans="1:7" ht="23.25" customHeight="1">
      <c r="A29" s="273"/>
      <c r="B29" s="273"/>
      <c r="C29" s="297" t="s">
        <v>121</v>
      </c>
      <c r="D29" s="273"/>
      <c r="E29" s="273"/>
      <c r="F29" s="279"/>
      <c r="G29" s="280"/>
    </row>
    <row r="30" spans="1:7" ht="13.8">
      <c r="A30" s="273" t="s">
        <v>267</v>
      </c>
      <c r="B30" s="273"/>
      <c r="C30" s="290" t="s">
        <v>479</v>
      </c>
      <c r="D30" s="273" t="s">
        <v>14</v>
      </c>
      <c r="E30" s="273">
        <v>2</v>
      </c>
      <c r="F30" s="279"/>
      <c r="G30" s="280">
        <f t="shared" si="2"/>
        <v>0</v>
      </c>
    </row>
    <row r="31" spans="1:7" ht="20.100000000000001" customHeight="1">
      <c r="A31" s="273" t="s">
        <v>268</v>
      </c>
      <c r="B31" s="273"/>
      <c r="C31" s="290" t="s">
        <v>480</v>
      </c>
      <c r="D31" s="273" t="s">
        <v>14</v>
      </c>
      <c r="E31" s="273">
        <v>6</v>
      </c>
      <c r="F31" s="279"/>
      <c r="G31" s="280">
        <f t="shared" si="2"/>
        <v>0</v>
      </c>
    </row>
    <row r="32" spans="1:7" ht="20.100000000000001" customHeight="1">
      <c r="A32" s="309" t="s">
        <v>269</v>
      </c>
      <c r="B32" s="183"/>
      <c r="C32" s="305" t="s">
        <v>481</v>
      </c>
      <c r="D32" s="183" t="s">
        <v>14</v>
      </c>
      <c r="E32" s="183">
        <v>2</v>
      </c>
      <c r="F32" s="306"/>
      <c r="G32" s="307">
        <f t="shared" si="2"/>
        <v>0</v>
      </c>
    </row>
    <row r="33" spans="1:7" ht="13.8">
      <c r="A33" s="273" t="s">
        <v>270</v>
      </c>
      <c r="B33" s="273"/>
      <c r="C33" s="290" t="s">
        <v>482</v>
      </c>
      <c r="D33" s="273" t="s">
        <v>14</v>
      </c>
      <c r="E33" s="273">
        <v>2</v>
      </c>
      <c r="F33" s="279"/>
      <c r="G33" s="280">
        <f t="shared" si="2"/>
        <v>0</v>
      </c>
    </row>
    <row r="34" spans="1:7" ht="24">
      <c r="A34" s="273" t="s">
        <v>271</v>
      </c>
      <c r="B34" s="273"/>
      <c r="C34" s="290" t="s">
        <v>483</v>
      </c>
      <c r="D34" s="273" t="s">
        <v>14</v>
      </c>
      <c r="E34" s="273">
        <v>1</v>
      </c>
      <c r="F34" s="279"/>
      <c r="G34" s="280">
        <f t="shared" si="2"/>
        <v>0</v>
      </c>
    </row>
    <row r="35" spans="1:7" ht="24">
      <c r="A35" s="273" t="s">
        <v>272</v>
      </c>
      <c r="B35" s="273"/>
      <c r="C35" s="290" t="s">
        <v>484</v>
      </c>
      <c r="D35" s="273" t="s">
        <v>14</v>
      </c>
      <c r="E35" s="273">
        <v>2</v>
      </c>
      <c r="F35" s="279"/>
      <c r="G35" s="280">
        <f t="shared" si="2"/>
        <v>0</v>
      </c>
    </row>
    <row r="36" spans="1:7" ht="13.8">
      <c r="A36" s="273" t="s">
        <v>273</v>
      </c>
      <c r="B36" s="273"/>
      <c r="C36" s="290" t="s">
        <v>367</v>
      </c>
      <c r="D36" s="273" t="s">
        <v>14</v>
      </c>
      <c r="E36" s="273">
        <v>2</v>
      </c>
      <c r="F36" s="279"/>
      <c r="G36" s="280">
        <f t="shared" si="2"/>
        <v>0</v>
      </c>
    </row>
    <row r="37" spans="1:7" ht="20.100000000000001" customHeight="1">
      <c r="A37" s="273" t="s">
        <v>274</v>
      </c>
      <c r="B37" s="273"/>
      <c r="C37" s="290" t="s">
        <v>485</v>
      </c>
      <c r="D37" s="273" t="s">
        <v>14</v>
      </c>
      <c r="E37" s="273">
        <v>2</v>
      </c>
      <c r="F37" s="279"/>
      <c r="G37" s="280">
        <f t="shared" si="2"/>
        <v>0</v>
      </c>
    </row>
    <row r="38" spans="1:7" ht="20.100000000000001" customHeight="1">
      <c r="A38" s="273" t="s">
        <v>436</v>
      </c>
      <c r="B38" s="273"/>
      <c r="C38" s="290" t="s">
        <v>486</v>
      </c>
      <c r="D38" s="273" t="s">
        <v>14</v>
      </c>
      <c r="E38" s="273">
        <v>6</v>
      </c>
      <c r="F38" s="279"/>
      <c r="G38" s="280">
        <f t="shared" si="2"/>
        <v>0</v>
      </c>
    </row>
    <row r="39" spans="1:7" ht="20.100000000000001" customHeight="1">
      <c r="A39" s="273" t="s">
        <v>437</v>
      </c>
      <c r="B39" s="273"/>
      <c r="C39" s="290" t="s">
        <v>487</v>
      </c>
      <c r="D39" s="273" t="s">
        <v>14</v>
      </c>
      <c r="E39" s="273">
        <v>2</v>
      </c>
      <c r="F39" s="279"/>
      <c r="G39" s="280">
        <f t="shared" si="2"/>
        <v>0</v>
      </c>
    </row>
    <row r="40" spans="1:7" ht="20.100000000000001" customHeight="1">
      <c r="A40" s="309" t="s">
        <v>438</v>
      </c>
      <c r="B40" s="183"/>
      <c r="C40" s="305" t="s">
        <v>487</v>
      </c>
      <c r="D40" s="183" t="s">
        <v>14</v>
      </c>
      <c r="E40" s="183">
        <v>1</v>
      </c>
      <c r="F40" s="306"/>
      <c r="G40" s="307">
        <f t="shared" si="2"/>
        <v>0</v>
      </c>
    </row>
    <row r="41" spans="1:7" ht="20.100000000000001" customHeight="1">
      <c r="A41" s="273" t="s">
        <v>439</v>
      </c>
      <c r="B41" s="273"/>
      <c r="C41" s="290" t="s">
        <v>126</v>
      </c>
      <c r="D41" s="273" t="s">
        <v>14</v>
      </c>
      <c r="E41" s="273">
        <v>1</v>
      </c>
      <c r="F41" s="279"/>
      <c r="G41" s="280">
        <f t="shared" ref="G41" si="3">F41*E41</f>
        <v>0</v>
      </c>
    </row>
    <row r="42" spans="1:7" ht="20.100000000000001" customHeight="1">
      <c r="A42" s="273" t="s">
        <v>440</v>
      </c>
      <c r="B42" s="273"/>
      <c r="C42" s="290" t="s">
        <v>335</v>
      </c>
      <c r="D42" s="273" t="s">
        <v>14</v>
      </c>
      <c r="E42" s="273">
        <v>2</v>
      </c>
      <c r="F42" s="279"/>
      <c r="G42" s="280">
        <f t="shared" si="2"/>
        <v>0</v>
      </c>
    </row>
    <row r="43" spans="1:7" ht="16.2" customHeight="1">
      <c r="A43" s="273"/>
      <c r="B43" s="273"/>
      <c r="C43" s="405" t="s">
        <v>330</v>
      </c>
      <c r="D43" s="405"/>
      <c r="E43" s="405"/>
      <c r="F43" s="311"/>
      <c r="G43" s="312">
        <f>SUM(G26:G42)</f>
        <v>0</v>
      </c>
    </row>
    <row r="44" spans="1:7" ht="14.4" customHeight="1">
      <c r="A44" s="291" t="s">
        <v>156</v>
      </c>
      <c r="B44" s="239"/>
      <c r="C44" s="310" t="s">
        <v>350</v>
      </c>
      <c r="D44" s="235"/>
      <c r="E44" s="175"/>
      <c r="F44" s="236"/>
      <c r="G44" s="237"/>
    </row>
    <row r="45" spans="1:7" ht="22.5" customHeight="1">
      <c r="A45" s="273" t="s">
        <v>158</v>
      </c>
      <c r="B45" s="273"/>
      <c r="C45" s="290" t="s">
        <v>337</v>
      </c>
      <c r="D45" s="273" t="s">
        <v>14</v>
      </c>
      <c r="E45" s="273">
        <v>2</v>
      </c>
      <c r="F45" s="279"/>
      <c r="G45" s="280">
        <f t="shared" si="2"/>
        <v>0</v>
      </c>
    </row>
    <row r="46" spans="1:7" ht="13.8">
      <c r="A46" s="308" t="s">
        <v>159</v>
      </c>
      <c r="B46" s="183"/>
      <c r="C46" s="305" t="s">
        <v>351</v>
      </c>
      <c r="D46" s="183" t="s">
        <v>14</v>
      </c>
      <c r="E46" s="183">
        <v>2</v>
      </c>
      <c r="F46" s="306"/>
      <c r="G46" s="307">
        <f t="shared" si="2"/>
        <v>0</v>
      </c>
    </row>
    <row r="47" spans="1:7" ht="24">
      <c r="A47" s="273" t="s">
        <v>441</v>
      </c>
      <c r="B47" s="273"/>
      <c r="C47" s="290" t="s">
        <v>178</v>
      </c>
      <c r="D47" s="273" t="s">
        <v>14</v>
      </c>
      <c r="E47" s="273">
        <v>1</v>
      </c>
      <c r="F47" s="279"/>
      <c r="G47" s="280">
        <f t="shared" si="2"/>
        <v>0</v>
      </c>
    </row>
    <row r="48" spans="1:7" ht="24">
      <c r="A48" s="273" t="s">
        <v>442</v>
      </c>
      <c r="B48" s="273"/>
      <c r="C48" s="290" t="s">
        <v>189</v>
      </c>
      <c r="D48" s="273" t="s">
        <v>14</v>
      </c>
      <c r="E48" s="273">
        <v>1</v>
      </c>
      <c r="F48" s="279"/>
      <c r="G48" s="280">
        <f t="shared" si="2"/>
        <v>0</v>
      </c>
    </row>
    <row r="49" spans="1:7" ht="36">
      <c r="A49" s="273" t="s">
        <v>443</v>
      </c>
      <c r="B49" s="273"/>
      <c r="C49" s="290" t="s">
        <v>151</v>
      </c>
      <c r="D49" s="273" t="s">
        <v>20</v>
      </c>
      <c r="E49" s="273">
        <v>1</v>
      </c>
      <c r="F49" s="279"/>
      <c r="G49" s="280">
        <f t="shared" si="2"/>
        <v>0</v>
      </c>
    </row>
    <row r="50" spans="1:7" ht="36">
      <c r="A50" s="273" t="s">
        <v>444</v>
      </c>
      <c r="B50" s="273"/>
      <c r="C50" s="290" t="s">
        <v>190</v>
      </c>
      <c r="D50" s="273" t="s">
        <v>20</v>
      </c>
      <c r="E50" s="273">
        <v>1</v>
      </c>
      <c r="F50" s="279"/>
      <c r="G50" s="280">
        <f t="shared" si="2"/>
        <v>0</v>
      </c>
    </row>
    <row r="51" spans="1:7" ht="13.8">
      <c r="A51" s="273" t="s">
        <v>445</v>
      </c>
      <c r="B51" s="273"/>
      <c r="C51" s="290" t="s">
        <v>336</v>
      </c>
      <c r="D51" s="273" t="s">
        <v>20</v>
      </c>
      <c r="E51" s="273">
        <v>1</v>
      </c>
      <c r="F51" s="279"/>
      <c r="G51" s="280">
        <f t="shared" si="2"/>
        <v>0</v>
      </c>
    </row>
    <row r="52" spans="1:7" ht="20.100000000000001" customHeight="1">
      <c r="A52" s="273" t="s">
        <v>446</v>
      </c>
      <c r="B52" s="273"/>
      <c r="C52" s="290" t="s">
        <v>193</v>
      </c>
      <c r="D52" s="273" t="s">
        <v>13</v>
      </c>
      <c r="E52" s="273">
        <f>100+30</f>
        <v>130</v>
      </c>
      <c r="F52" s="279"/>
      <c r="G52" s="280">
        <f t="shared" si="2"/>
        <v>0</v>
      </c>
    </row>
    <row r="53" spans="1:7" ht="24">
      <c r="A53" s="273" t="s">
        <v>447</v>
      </c>
      <c r="B53" s="273"/>
      <c r="C53" s="290" t="s">
        <v>129</v>
      </c>
      <c r="D53" s="273" t="s">
        <v>20</v>
      </c>
      <c r="E53" s="273">
        <v>1</v>
      </c>
      <c r="F53" s="279"/>
      <c r="G53" s="280">
        <f t="shared" si="2"/>
        <v>0</v>
      </c>
    </row>
    <row r="54" spans="1:7" ht="23.25" customHeight="1">
      <c r="A54" s="202"/>
      <c r="B54" s="175"/>
      <c r="C54" s="404" t="s">
        <v>275</v>
      </c>
      <c r="D54" s="404"/>
      <c r="E54" s="406"/>
      <c r="F54" s="207"/>
      <c r="G54" s="304">
        <f>SUM(G45:G53)</f>
        <v>0</v>
      </c>
    </row>
    <row r="55" spans="1:7" ht="26.25" customHeight="1">
      <c r="A55" s="288" t="s">
        <v>276</v>
      </c>
      <c r="B55" s="288"/>
      <c r="C55" s="297" t="s">
        <v>131</v>
      </c>
      <c r="D55" s="273"/>
      <c r="E55" s="273"/>
      <c r="F55" s="279"/>
      <c r="G55" s="280"/>
    </row>
    <row r="56" spans="1:7" ht="30.75" customHeight="1">
      <c r="A56" s="273" t="s">
        <v>277</v>
      </c>
      <c r="B56" s="273"/>
      <c r="C56" s="290" t="s">
        <v>411</v>
      </c>
      <c r="D56" s="273" t="s">
        <v>362</v>
      </c>
      <c r="E56" s="273">
        <v>80</v>
      </c>
      <c r="F56" s="279"/>
      <c r="G56" s="280">
        <f t="shared" si="2"/>
        <v>0</v>
      </c>
    </row>
    <row r="57" spans="1:7" ht="32.25" customHeight="1">
      <c r="A57" s="273" t="s">
        <v>278</v>
      </c>
      <c r="B57" s="273"/>
      <c r="C57" s="290" t="s">
        <v>495</v>
      </c>
      <c r="D57" s="273" t="s">
        <v>362</v>
      </c>
      <c r="E57" s="273">
        <v>600</v>
      </c>
      <c r="F57" s="279"/>
      <c r="G57" s="280">
        <f>F57*E57</f>
        <v>0</v>
      </c>
    </row>
    <row r="58" spans="1:7" ht="25.5" customHeight="1" thickBot="1">
      <c r="A58" s="301"/>
      <c r="B58" s="302"/>
      <c r="C58" s="407" t="s">
        <v>292</v>
      </c>
      <c r="D58" s="407"/>
      <c r="E58" s="408"/>
      <c r="F58" s="303"/>
      <c r="G58" s="287">
        <f>G57+G56</f>
        <v>0</v>
      </c>
    </row>
    <row r="59" spans="1:7" ht="13.8">
      <c r="A59" s="240" t="s">
        <v>293</v>
      </c>
      <c r="B59" s="241"/>
      <c r="C59" s="178" t="s">
        <v>214</v>
      </c>
      <c r="D59" s="179"/>
      <c r="E59" s="180"/>
      <c r="F59" s="181"/>
      <c r="G59" s="182"/>
    </row>
    <row r="60" spans="1:7" ht="20.100000000000001" customHeight="1">
      <c r="A60" s="164" t="s">
        <v>294</v>
      </c>
      <c r="B60" s="165"/>
      <c r="C60" s="168" t="s">
        <v>213</v>
      </c>
      <c r="D60" s="165" t="s">
        <v>20</v>
      </c>
      <c r="E60" s="165">
        <v>2</v>
      </c>
      <c r="F60" s="166"/>
      <c r="G60" s="167">
        <f>F60*E60</f>
        <v>0</v>
      </c>
    </row>
    <row r="61" spans="1:7" ht="20.100000000000001" customHeight="1">
      <c r="A61" s="164" t="s">
        <v>295</v>
      </c>
      <c r="B61" s="183"/>
      <c r="C61" s="168" t="s">
        <v>212</v>
      </c>
      <c r="D61" s="165" t="s">
        <v>20</v>
      </c>
      <c r="E61" s="165">
        <v>2</v>
      </c>
      <c r="F61" s="166"/>
      <c r="G61" s="167">
        <f t="shared" ref="G61:G72" si="4">F61*E61</f>
        <v>0</v>
      </c>
    </row>
    <row r="62" spans="1:7" ht="13.8">
      <c r="A62" s="164" t="s">
        <v>296</v>
      </c>
      <c r="B62" s="165"/>
      <c r="C62" s="168" t="s">
        <v>176</v>
      </c>
      <c r="D62" s="165" t="s">
        <v>14</v>
      </c>
      <c r="E62" s="165">
        <v>2</v>
      </c>
      <c r="F62" s="166"/>
      <c r="G62" s="167">
        <f t="shared" si="4"/>
        <v>0</v>
      </c>
    </row>
    <row r="63" spans="1:7" ht="24">
      <c r="A63" s="164" t="s">
        <v>297</v>
      </c>
      <c r="B63" s="165"/>
      <c r="C63" s="168" t="s">
        <v>352</v>
      </c>
      <c r="D63" s="165" t="s">
        <v>14</v>
      </c>
      <c r="E63" s="165">
        <v>1</v>
      </c>
      <c r="F63" s="166"/>
      <c r="G63" s="167">
        <f t="shared" si="4"/>
        <v>0</v>
      </c>
    </row>
    <row r="64" spans="1:7" ht="24">
      <c r="A64" s="164" t="s">
        <v>298</v>
      </c>
      <c r="B64" s="183"/>
      <c r="C64" s="168" t="s">
        <v>219</v>
      </c>
      <c r="D64" s="165" t="s">
        <v>13</v>
      </c>
      <c r="E64" s="165">
        <v>200</v>
      </c>
      <c r="F64" s="166"/>
      <c r="G64" s="167">
        <f t="shared" si="4"/>
        <v>0</v>
      </c>
    </row>
    <row r="65" spans="1:7" ht="24">
      <c r="A65" s="164" t="s">
        <v>299</v>
      </c>
      <c r="B65" s="165"/>
      <c r="C65" s="168" t="s">
        <v>138</v>
      </c>
      <c r="D65" s="165" t="s">
        <v>14</v>
      </c>
      <c r="E65" s="165">
        <v>2</v>
      </c>
      <c r="F65" s="166"/>
      <c r="G65" s="167">
        <f t="shared" si="4"/>
        <v>0</v>
      </c>
    </row>
    <row r="66" spans="1:7" ht="20.100000000000001" customHeight="1">
      <c r="A66" s="164" t="s">
        <v>300</v>
      </c>
      <c r="B66" s="183"/>
      <c r="C66" s="168" t="s">
        <v>139</v>
      </c>
      <c r="D66" s="165" t="s">
        <v>14</v>
      </c>
      <c r="E66" s="165">
        <v>2</v>
      </c>
      <c r="F66" s="166"/>
      <c r="G66" s="167">
        <f t="shared" si="4"/>
        <v>0</v>
      </c>
    </row>
    <row r="67" spans="1:7" ht="24">
      <c r="A67" s="164" t="s">
        <v>301</v>
      </c>
      <c r="B67" s="165"/>
      <c r="C67" s="168" t="s">
        <v>174</v>
      </c>
      <c r="D67" s="165" t="s">
        <v>14</v>
      </c>
      <c r="E67" s="165">
        <v>3</v>
      </c>
      <c r="F67" s="166"/>
      <c r="G67" s="167">
        <f t="shared" si="4"/>
        <v>0</v>
      </c>
    </row>
    <row r="68" spans="1:7" ht="20.100000000000001" customHeight="1">
      <c r="A68" s="164" t="s">
        <v>302</v>
      </c>
      <c r="B68" s="183"/>
      <c r="C68" s="168" t="s">
        <v>140</v>
      </c>
      <c r="D68" s="165" t="s">
        <v>14</v>
      </c>
      <c r="E68" s="165">
        <v>3</v>
      </c>
      <c r="F68" s="166"/>
      <c r="G68" s="167">
        <f t="shared" si="4"/>
        <v>0</v>
      </c>
    </row>
    <row r="69" spans="1:7" ht="20.100000000000001" customHeight="1">
      <c r="A69" s="164" t="s">
        <v>448</v>
      </c>
      <c r="B69" s="165"/>
      <c r="C69" s="168" t="s">
        <v>385</v>
      </c>
      <c r="D69" s="165" t="s">
        <v>14</v>
      </c>
      <c r="E69" s="165">
        <v>2</v>
      </c>
      <c r="F69" s="166"/>
      <c r="G69" s="167">
        <f t="shared" si="4"/>
        <v>0</v>
      </c>
    </row>
    <row r="70" spans="1:7" ht="20.100000000000001" customHeight="1">
      <c r="A70" s="164" t="s">
        <v>449</v>
      </c>
      <c r="B70" s="183"/>
      <c r="C70" s="168" t="s">
        <v>142</v>
      </c>
      <c r="D70" s="165" t="s">
        <v>14</v>
      </c>
      <c r="E70" s="165">
        <v>2</v>
      </c>
      <c r="F70" s="166"/>
      <c r="G70" s="167">
        <f t="shared" si="4"/>
        <v>0</v>
      </c>
    </row>
    <row r="71" spans="1:7" ht="24">
      <c r="A71" s="164" t="s">
        <v>450</v>
      </c>
      <c r="B71" s="165"/>
      <c r="C71" s="168" t="s">
        <v>192</v>
      </c>
      <c r="D71" s="165" t="s">
        <v>14</v>
      </c>
      <c r="E71" s="165">
        <v>4</v>
      </c>
      <c r="F71" s="166"/>
      <c r="G71" s="167">
        <f t="shared" si="4"/>
        <v>0</v>
      </c>
    </row>
    <row r="72" spans="1:7" ht="24.6" thickBot="1">
      <c r="A72" s="164" t="s">
        <v>451</v>
      </c>
      <c r="B72" s="165"/>
      <c r="C72" s="168" t="s">
        <v>358</v>
      </c>
      <c r="D72" s="165" t="s">
        <v>14</v>
      </c>
      <c r="E72" s="165">
        <v>4</v>
      </c>
      <c r="F72" s="166"/>
      <c r="G72" s="167">
        <f t="shared" si="4"/>
        <v>0</v>
      </c>
    </row>
    <row r="73" spans="1:7" ht="13.2" customHeight="1" thickBot="1">
      <c r="A73" s="184"/>
      <c r="B73" s="185"/>
      <c r="C73" s="411" t="s">
        <v>303</v>
      </c>
      <c r="D73" s="411"/>
      <c r="E73" s="412"/>
      <c r="F73" s="186"/>
      <c r="G73" s="170">
        <f>SUM(G60:G72)</f>
        <v>0</v>
      </c>
    </row>
    <row r="74" spans="1:7" ht="13.2" customHeight="1">
      <c r="A74" s="187"/>
      <c r="B74" s="188"/>
      <c r="C74" s="189"/>
      <c r="D74" s="189"/>
      <c r="E74" s="190"/>
      <c r="F74" s="191"/>
      <c r="G74" s="192"/>
    </row>
    <row r="75" spans="1:7" ht="12" customHeight="1">
      <c r="A75" s="164" t="s">
        <v>304</v>
      </c>
      <c r="B75" s="165"/>
      <c r="C75" s="193" t="s">
        <v>143</v>
      </c>
      <c r="D75" s="171"/>
      <c r="E75" s="172"/>
      <c r="F75" s="173"/>
      <c r="G75" s="174"/>
    </row>
    <row r="76" spans="1:7" ht="24">
      <c r="A76" s="164" t="s">
        <v>325</v>
      </c>
      <c r="B76" s="165"/>
      <c r="C76" s="168" t="s">
        <v>334</v>
      </c>
      <c r="D76" s="165" t="s">
        <v>362</v>
      </c>
      <c r="E76" s="165">
        <v>750</v>
      </c>
      <c r="F76" s="166"/>
      <c r="G76" s="167">
        <f>F76*E76</f>
        <v>0</v>
      </c>
    </row>
    <row r="77" spans="1:7" ht="14.4">
      <c r="A77" s="164" t="s">
        <v>326</v>
      </c>
      <c r="B77" s="165"/>
      <c r="C77" s="316" t="s">
        <v>145</v>
      </c>
      <c r="D77" s="317" t="s">
        <v>362</v>
      </c>
      <c r="E77" s="317">
        <v>36</v>
      </c>
      <c r="F77" s="166"/>
      <c r="G77" s="167"/>
    </row>
    <row r="78" spans="1:7" ht="28.5" customHeight="1">
      <c r="A78" s="164" t="s">
        <v>327</v>
      </c>
      <c r="B78" s="165"/>
      <c r="C78" s="168" t="s">
        <v>146</v>
      </c>
      <c r="D78" s="165" t="s">
        <v>362</v>
      </c>
      <c r="E78" s="165">
        <v>120</v>
      </c>
      <c r="F78" s="166"/>
      <c r="G78" s="167">
        <f t="shared" ref="G78:G103" si="5">F78*E78</f>
        <v>0</v>
      </c>
    </row>
    <row r="79" spans="1:7" ht="24">
      <c r="A79" s="164" t="s">
        <v>328</v>
      </c>
      <c r="B79" s="183"/>
      <c r="C79" s="168" t="s">
        <v>147</v>
      </c>
      <c r="D79" s="165" t="s">
        <v>13</v>
      </c>
      <c r="E79" s="165">
        <v>550</v>
      </c>
      <c r="F79" s="166"/>
      <c r="G79" s="167">
        <f t="shared" si="5"/>
        <v>0</v>
      </c>
    </row>
    <row r="80" spans="1:7" ht="24">
      <c r="A80" s="164" t="s">
        <v>329</v>
      </c>
      <c r="B80" s="183"/>
      <c r="C80" s="168" t="s">
        <v>332</v>
      </c>
      <c r="D80" s="165" t="s">
        <v>13</v>
      </c>
      <c r="E80" s="165">
        <v>296</v>
      </c>
      <c r="F80" s="166"/>
      <c r="G80" s="167">
        <f t="shared" si="5"/>
        <v>0</v>
      </c>
    </row>
    <row r="81" spans="1:7" ht="20.100000000000001" customHeight="1">
      <c r="A81" s="164" t="s">
        <v>333</v>
      </c>
      <c r="B81" s="165"/>
      <c r="C81" s="168" t="s">
        <v>148</v>
      </c>
      <c r="D81" s="165" t="s">
        <v>362</v>
      </c>
      <c r="E81" s="165">
        <v>156</v>
      </c>
      <c r="F81" s="166"/>
      <c r="G81" s="167">
        <f t="shared" ref="G81:G83" si="6">F81*E81</f>
        <v>0</v>
      </c>
    </row>
    <row r="82" spans="1:7" ht="20.100000000000001" customHeight="1">
      <c r="A82" s="164" t="s">
        <v>414</v>
      </c>
      <c r="B82" s="165"/>
      <c r="C82" s="168" t="s">
        <v>412</v>
      </c>
      <c r="D82" s="165" t="s">
        <v>361</v>
      </c>
      <c r="E82" s="165">
        <v>400</v>
      </c>
      <c r="F82" s="166"/>
      <c r="G82" s="167">
        <f t="shared" si="6"/>
        <v>0</v>
      </c>
    </row>
    <row r="83" spans="1:7" ht="20.100000000000001" customHeight="1" thickBot="1">
      <c r="A83" s="164" t="s">
        <v>498</v>
      </c>
      <c r="B83" s="165"/>
      <c r="C83" s="168" t="s">
        <v>497</v>
      </c>
      <c r="D83" s="165" t="s">
        <v>361</v>
      </c>
      <c r="E83" s="165">
        <v>400</v>
      </c>
      <c r="F83" s="166"/>
      <c r="G83" s="167">
        <f t="shared" si="6"/>
        <v>0</v>
      </c>
    </row>
    <row r="84" spans="1:7" ht="23.25" customHeight="1" thickBot="1">
      <c r="A84" s="194"/>
      <c r="B84" s="171"/>
      <c r="C84" s="413" t="s">
        <v>305</v>
      </c>
      <c r="D84" s="413"/>
      <c r="E84" s="414"/>
      <c r="F84" s="195"/>
      <c r="G84" s="170">
        <f>SUM(G74:G83)</f>
        <v>0</v>
      </c>
    </row>
    <row r="85" spans="1:7" ht="22.2" customHeight="1">
      <c r="A85" s="238" t="s">
        <v>306</v>
      </c>
      <c r="B85" s="239" t="s">
        <v>113</v>
      </c>
      <c r="C85" s="196" t="s">
        <v>33</v>
      </c>
      <c r="D85" s="197"/>
      <c r="E85" s="198"/>
      <c r="F85" s="199"/>
      <c r="G85" s="200"/>
    </row>
    <row r="86" spans="1:7" ht="16.2" customHeight="1">
      <c r="A86" s="164"/>
      <c r="B86" s="165"/>
      <c r="C86" s="193" t="s">
        <v>112</v>
      </c>
      <c r="D86" s="165"/>
      <c r="E86" s="165"/>
      <c r="F86" s="166"/>
      <c r="G86" s="167"/>
    </row>
    <row r="87" spans="1:7" ht="16.2" customHeight="1">
      <c r="A87" s="164" t="s">
        <v>307</v>
      </c>
      <c r="B87" s="183"/>
      <c r="C87" s="168" t="s">
        <v>426</v>
      </c>
      <c r="D87" s="165" t="s">
        <v>363</v>
      </c>
      <c r="E87" s="165">
        <v>25</v>
      </c>
      <c r="F87" s="166"/>
      <c r="G87" s="167">
        <f t="shared" si="5"/>
        <v>0</v>
      </c>
    </row>
    <row r="88" spans="1:7" ht="14.4">
      <c r="A88" s="164" t="s">
        <v>308</v>
      </c>
      <c r="B88" s="165"/>
      <c r="C88" s="168" t="s">
        <v>427</v>
      </c>
      <c r="D88" s="165" t="s">
        <v>363</v>
      </c>
      <c r="E88" s="165">
        <v>3</v>
      </c>
      <c r="F88" s="166"/>
      <c r="G88" s="167">
        <f t="shared" ref="G88" si="7">F88*E88</f>
        <v>0</v>
      </c>
    </row>
    <row r="89" spans="1:7" ht="14.4">
      <c r="A89" s="164" t="s">
        <v>309</v>
      </c>
      <c r="B89" s="183"/>
      <c r="C89" s="168" t="s">
        <v>428</v>
      </c>
      <c r="D89" s="165" t="s">
        <v>363</v>
      </c>
      <c r="E89" s="165">
        <v>13</v>
      </c>
      <c r="F89" s="166"/>
      <c r="G89" s="167">
        <f t="shared" ref="G89:G95" si="8">F89*E89</f>
        <v>0</v>
      </c>
    </row>
    <row r="90" spans="1:7" ht="24">
      <c r="A90" s="164" t="s">
        <v>310</v>
      </c>
      <c r="B90" s="165"/>
      <c r="C90" s="168" t="s">
        <v>429</v>
      </c>
      <c r="D90" s="165" t="s">
        <v>363</v>
      </c>
      <c r="E90" s="201">
        <v>55</v>
      </c>
      <c r="F90" s="166"/>
      <c r="G90" s="167">
        <f t="shared" si="8"/>
        <v>0</v>
      </c>
    </row>
    <row r="91" spans="1:7" ht="13.8">
      <c r="A91" s="164" t="s">
        <v>311</v>
      </c>
      <c r="B91" s="165"/>
      <c r="C91" s="168" t="s">
        <v>415</v>
      </c>
      <c r="D91" s="165" t="s">
        <v>413</v>
      </c>
      <c r="E91" s="201">
        <v>450</v>
      </c>
      <c r="F91" s="166"/>
      <c r="G91" s="167">
        <f t="shared" si="8"/>
        <v>0</v>
      </c>
    </row>
    <row r="92" spans="1:7" ht="24">
      <c r="A92" s="273" t="s">
        <v>312</v>
      </c>
      <c r="B92" s="273"/>
      <c r="C92" s="290" t="s">
        <v>492</v>
      </c>
      <c r="D92" s="273" t="s">
        <v>493</v>
      </c>
      <c r="E92" s="273">
        <v>0.8</v>
      </c>
      <c r="F92" s="279"/>
      <c r="G92" s="280">
        <f t="shared" ref="G92" si="9">F92*E92</f>
        <v>0</v>
      </c>
    </row>
    <row r="93" spans="1:7" ht="14.4">
      <c r="A93" s="164" t="s">
        <v>313</v>
      </c>
      <c r="B93" s="165"/>
      <c r="C93" s="168" t="s">
        <v>430</v>
      </c>
      <c r="D93" s="165" t="s">
        <v>363</v>
      </c>
      <c r="E93" s="201">
        <v>10</v>
      </c>
      <c r="F93" s="166"/>
      <c r="G93" s="167">
        <f t="shared" si="8"/>
        <v>0</v>
      </c>
    </row>
    <row r="94" spans="1:7" ht="14.4">
      <c r="A94" s="164" t="s">
        <v>314</v>
      </c>
      <c r="B94" s="175"/>
      <c r="C94" s="168" t="s">
        <v>496</v>
      </c>
      <c r="D94" s="165" t="s">
        <v>363</v>
      </c>
      <c r="E94" s="165">
        <v>17</v>
      </c>
      <c r="F94" s="166"/>
      <c r="G94" s="167">
        <f t="shared" si="8"/>
        <v>0</v>
      </c>
    </row>
    <row r="95" spans="1:7" ht="16.2" customHeight="1" thickBot="1">
      <c r="A95" s="164" t="s">
        <v>315</v>
      </c>
      <c r="B95" s="175"/>
      <c r="C95" s="168" t="s">
        <v>431</v>
      </c>
      <c r="D95" s="165" t="s">
        <v>413</v>
      </c>
      <c r="E95" s="165">
        <f>15*30</f>
        <v>450</v>
      </c>
      <c r="F95" s="166"/>
      <c r="G95" s="167">
        <f t="shared" si="8"/>
        <v>0</v>
      </c>
    </row>
    <row r="96" spans="1:7" ht="30" customHeight="1" thickBot="1">
      <c r="A96" s="184"/>
      <c r="B96" s="185"/>
      <c r="C96" s="411" t="s">
        <v>316</v>
      </c>
      <c r="D96" s="411"/>
      <c r="E96" s="412"/>
      <c r="F96" s="186"/>
      <c r="G96" s="170">
        <f>SUM(G86:G95)</f>
        <v>0</v>
      </c>
    </row>
    <row r="97" spans="1:7" ht="16.2" customHeight="1">
      <c r="A97" s="176" t="s">
        <v>452</v>
      </c>
      <c r="B97" s="177"/>
      <c r="C97" s="178" t="s">
        <v>168</v>
      </c>
      <c r="D97" s="179"/>
      <c r="E97" s="180"/>
      <c r="F97" s="181"/>
      <c r="G97" s="182"/>
    </row>
    <row r="98" spans="1:7" ht="24" customHeight="1">
      <c r="A98" s="164" t="s">
        <v>453</v>
      </c>
      <c r="B98" s="165"/>
      <c r="C98" s="168" t="s">
        <v>338</v>
      </c>
      <c r="D98" s="165" t="s">
        <v>14</v>
      </c>
      <c r="E98" s="165">
        <v>1</v>
      </c>
      <c r="F98" s="203"/>
      <c r="G98" s="167">
        <f t="shared" si="5"/>
        <v>0</v>
      </c>
    </row>
    <row r="99" spans="1:7" ht="24.75" customHeight="1">
      <c r="A99" s="164" t="s">
        <v>454</v>
      </c>
      <c r="B99" s="165"/>
      <c r="C99" s="168" t="s">
        <v>339</v>
      </c>
      <c r="D99" s="165" t="s">
        <v>14</v>
      </c>
      <c r="E99" s="165">
        <v>6</v>
      </c>
      <c r="F99" s="203"/>
      <c r="G99" s="167">
        <f>F99*E99</f>
        <v>0</v>
      </c>
    </row>
    <row r="100" spans="1:7" ht="20.25" customHeight="1">
      <c r="A100" s="164" t="s">
        <v>455</v>
      </c>
      <c r="B100" s="183"/>
      <c r="C100" s="168" t="s">
        <v>340</v>
      </c>
      <c r="D100" s="165" t="s">
        <v>13</v>
      </c>
      <c r="E100" s="165">
        <v>126</v>
      </c>
      <c r="F100" s="203"/>
      <c r="G100" s="167">
        <f t="shared" si="5"/>
        <v>0</v>
      </c>
    </row>
    <row r="101" spans="1:7" ht="17.25" customHeight="1">
      <c r="A101" s="164" t="s">
        <v>456</v>
      </c>
      <c r="B101" s="165"/>
      <c r="C101" s="168" t="s">
        <v>355</v>
      </c>
      <c r="D101" s="165" t="s">
        <v>14</v>
      </c>
      <c r="E101" s="165">
        <v>30</v>
      </c>
      <c r="F101" s="203"/>
      <c r="G101" s="167">
        <f t="shared" si="5"/>
        <v>0</v>
      </c>
    </row>
    <row r="102" spans="1:7" ht="20.25" customHeight="1">
      <c r="A102" s="164" t="s">
        <v>457</v>
      </c>
      <c r="B102" s="183"/>
      <c r="C102" s="168" t="s">
        <v>356</v>
      </c>
      <c r="D102" s="165" t="s">
        <v>14</v>
      </c>
      <c r="E102" s="165">
        <v>30</v>
      </c>
      <c r="F102" s="203"/>
      <c r="G102" s="167">
        <f t="shared" si="5"/>
        <v>0</v>
      </c>
    </row>
    <row r="103" spans="1:7" ht="23.25" customHeight="1">
      <c r="A103" s="164" t="s">
        <v>458</v>
      </c>
      <c r="B103" s="183"/>
      <c r="C103" s="168" t="s">
        <v>354</v>
      </c>
      <c r="D103" s="165" t="s">
        <v>14</v>
      </c>
      <c r="E103" s="165">
        <v>16</v>
      </c>
      <c r="F103" s="203"/>
      <c r="G103" s="167">
        <f t="shared" si="5"/>
        <v>0</v>
      </c>
    </row>
    <row r="104" spans="1:7" ht="25.5" customHeight="1">
      <c r="A104" s="164" t="s">
        <v>459</v>
      </c>
      <c r="B104" s="183"/>
      <c r="C104" s="168" t="s">
        <v>353</v>
      </c>
      <c r="D104" s="165" t="s">
        <v>14</v>
      </c>
      <c r="E104" s="165">
        <v>2</v>
      </c>
      <c r="F104" s="203"/>
      <c r="G104" s="167">
        <f t="shared" ref="G104:G112" si="10">F104*E104</f>
        <v>0</v>
      </c>
    </row>
    <row r="105" spans="1:7" ht="19.5" customHeight="1">
      <c r="A105" s="164" t="s">
        <v>460</v>
      </c>
      <c r="B105" s="183"/>
      <c r="C105" s="168" t="s">
        <v>341</v>
      </c>
      <c r="D105" s="165" t="s">
        <v>14</v>
      </c>
      <c r="E105" s="165">
        <v>1</v>
      </c>
      <c r="F105" s="203"/>
      <c r="G105" s="167">
        <f t="shared" si="10"/>
        <v>0</v>
      </c>
    </row>
    <row r="106" spans="1:7" ht="18.75" customHeight="1">
      <c r="A106" s="164" t="s">
        <v>461</v>
      </c>
      <c r="B106" s="183"/>
      <c r="C106" s="168" t="s">
        <v>342</v>
      </c>
      <c r="D106" s="165" t="s">
        <v>14</v>
      </c>
      <c r="E106" s="165">
        <v>3</v>
      </c>
      <c r="F106" s="203"/>
      <c r="G106" s="167">
        <f t="shared" si="10"/>
        <v>0</v>
      </c>
    </row>
    <row r="107" spans="1:7" ht="19.5" customHeight="1">
      <c r="A107" s="164" t="s">
        <v>462</v>
      </c>
      <c r="B107" s="183"/>
      <c r="C107" s="168" t="s">
        <v>343</v>
      </c>
      <c r="D107" s="165" t="s">
        <v>14</v>
      </c>
      <c r="E107" s="165">
        <v>4</v>
      </c>
      <c r="F107" s="203"/>
      <c r="G107" s="167">
        <f t="shared" si="10"/>
        <v>0</v>
      </c>
    </row>
    <row r="108" spans="1:7" ht="21" customHeight="1">
      <c r="A108" s="164" t="s">
        <v>463</v>
      </c>
      <c r="B108" s="183"/>
      <c r="C108" s="168" t="s">
        <v>364</v>
      </c>
      <c r="D108" s="165" t="s">
        <v>14</v>
      </c>
      <c r="E108" s="165">
        <v>3</v>
      </c>
      <c r="F108" s="203"/>
      <c r="G108" s="167">
        <f t="shared" si="10"/>
        <v>0</v>
      </c>
    </row>
    <row r="109" spans="1:7" ht="19.5" customHeight="1">
      <c r="A109" s="164" t="s">
        <v>464</v>
      </c>
      <c r="B109" s="183"/>
      <c r="C109" s="168" t="s">
        <v>365</v>
      </c>
      <c r="D109" s="165" t="s">
        <v>14</v>
      </c>
      <c r="E109" s="165">
        <v>3</v>
      </c>
      <c r="F109" s="203"/>
      <c r="G109" s="167">
        <f t="shared" si="10"/>
        <v>0</v>
      </c>
    </row>
    <row r="110" spans="1:7" ht="25.5" customHeight="1">
      <c r="A110" s="164" t="s">
        <v>465</v>
      </c>
      <c r="B110" s="183"/>
      <c r="C110" s="168" t="s">
        <v>366</v>
      </c>
      <c r="D110" s="165" t="s">
        <v>14</v>
      </c>
      <c r="E110" s="165">
        <v>3</v>
      </c>
      <c r="F110" s="203"/>
      <c r="G110" s="167">
        <f t="shared" si="10"/>
        <v>0</v>
      </c>
    </row>
    <row r="111" spans="1:7" ht="25.5" customHeight="1">
      <c r="A111" s="164" t="s">
        <v>466</v>
      </c>
      <c r="B111" s="183"/>
      <c r="C111" s="168" t="s">
        <v>368</v>
      </c>
      <c r="D111" s="165" t="s">
        <v>369</v>
      </c>
      <c r="E111" s="165">
        <v>20</v>
      </c>
      <c r="F111" s="203"/>
      <c r="G111" s="167">
        <f t="shared" ref="G111" si="11">F111*E111</f>
        <v>0</v>
      </c>
    </row>
    <row r="112" spans="1:7" ht="14.4" thickBot="1">
      <c r="A112" s="164" t="s">
        <v>501</v>
      </c>
      <c r="B112" s="183"/>
      <c r="C112" s="168" t="s">
        <v>502</v>
      </c>
      <c r="D112" s="165" t="s">
        <v>369</v>
      </c>
      <c r="E112" s="165">
        <v>1</v>
      </c>
      <c r="F112" s="203"/>
      <c r="G112" s="167">
        <f t="shared" si="10"/>
        <v>0</v>
      </c>
    </row>
    <row r="113" spans="1:7" ht="16.2" customHeight="1" thickBot="1">
      <c r="A113" s="204"/>
      <c r="B113" s="172"/>
      <c r="C113" s="413" t="s">
        <v>467</v>
      </c>
      <c r="D113" s="413"/>
      <c r="E113" s="414"/>
      <c r="F113" s="195"/>
      <c r="G113" s="170">
        <f>SUM(G98:G112)</f>
        <v>0</v>
      </c>
    </row>
    <row r="114" spans="1:7" ht="16.2" customHeight="1">
      <c r="A114" s="202"/>
      <c r="B114" s="175"/>
      <c r="C114" s="205"/>
      <c r="D114" s="205"/>
      <c r="E114" s="206"/>
      <c r="F114" s="207"/>
      <c r="G114" s="208"/>
    </row>
    <row r="115" spans="1:7" ht="16.2" customHeight="1" thickBot="1">
      <c r="A115" s="202"/>
      <c r="B115" s="175"/>
      <c r="C115" s="205"/>
      <c r="D115" s="205"/>
      <c r="E115" s="206"/>
      <c r="F115" s="207"/>
      <c r="G115" s="208"/>
    </row>
    <row r="116" spans="1:7" ht="16.2" customHeight="1" thickBot="1">
      <c r="A116" s="209"/>
      <c r="B116" s="210"/>
      <c r="C116" s="415" t="s">
        <v>102</v>
      </c>
      <c r="D116" s="416"/>
      <c r="E116" s="417"/>
      <c r="F116" s="409"/>
      <c r="G116" s="410"/>
    </row>
  </sheetData>
  <mergeCells count="12">
    <mergeCell ref="F116:G116"/>
    <mergeCell ref="C73:E73"/>
    <mergeCell ref="C84:E84"/>
    <mergeCell ref="C96:E96"/>
    <mergeCell ref="C113:E113"/>
    <mergeCell ref="C116:E116"/>
    <mergeCell ref="A6:F6"/>
    <mergeCell ref="A24:F24"/>
    <mergeCell ref="C43:E43"/>
    <mergeCell ref="C54:E54"/>
    <mergeCell ref="C58:E58"/>
    <mergeCell ref="A14:F14"/>
  </mergeCells>
  <phoneticPr fontId="22" type="noConversion"/>
  <printOptions horizontalCentered="1"/>
  <pageMargins left="0.23622047244094491" right="0.23622047244094491" top="0.74803149606299213" bottom="0.74803149606299213" header="0.31496062992125984" footer="0.31496062992125984"/>
  <pageSetup paperSize="9" firstPageNumber="35" fitToHeight="0" orientation="landscape" useFirstPageNumber="1" r:id="rId1"/>
  <headerFooter>
    <oddFooter>&amp;C&amp;"Bookman Old Style,Regular"&amp;8&amp;K01+018SECTION B: PACKHOUSE BUILDING, C&amp;P of C85</oddFooter>
  </headerFooter>
  <rowBreaks count="5" manualBreakCount="5">
    <brk id="24" max="6" man="1"/>
    <brk id="43" max="6" man="1"/>
    <brk id="58" max="6" man="1"/>
    <brk id="73" max="6" man="1"/>
    <brk id="9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3"/>
  <sheetViews>
    <sheetView view="pageLayout" zoomScaleNormal="100" zoomScaleSheetLayoutView="100" workbookViewId="0">
      <selection activeCell="A35" sqref="A35"/>
    </sheetView>
  </sheetViews>
  <sheetFormatPr defaultColWidth="9.109375" defaultRowHeight="16.2" customHeight="1"/>
  <cols>
    <col min="1" max="1" width="8.88671875" style="223" customWidth="1"/>
    <col min="2" max="2" width="9.109375" style="215"/>
    <col min="3" max="3" width="66.6640625" style="215" customWidth="1"/>
    <col min="4" max="4" width="8.6640625" style="223" customWidth="1"/>
    <col min="5" max="5" width="11.109375" style="223" customWidth="1"/>
    <col min="6" max="6" width="15.33203125" style="224" customWidth="1"/>
    <col min="7" max="7" width="16.6640625" style="225" customWidth="1"/>
    <col min="8" max="16384" width="9.109375" style="215"/>
  </cols>
  <sheetData>
    <row r="1" spans="1:7" ht="16.2" customHeight="1">
      <c r="A1" s="244"/>
      <c r="B1" s="244" t="s">
        <v>15</v>
      </c>
      <c r="C1" s="244" t="s">
        <v>17</v>
      </c>
      <c r="D1" s="244" t="s">
        <v>1</v>
      </c>
      <c r="E1" s="244" t="s">
        <v>37</v>
      </c>
      <c r="F1" s="245" t="s">
        <v>2</v>
      </c>
      <c r="G1" s="246" t="s">
        <v>3</v>
      </c>
    </row>
    <row r="2" spans="1:7" ht="16.2" customHeight="1">
      <c r="A2" s="244"/>
      <c r="B2" s="244" t="s">
        <v>154</v>
      </c>
      <c r="C2" s="244" t="s">
        <v>320</v>
      </c>
      <c r="D2" s="247"/>
      <c r="E2" s="247"/>
      <c r="F2" s="248"/>
      <c r="G2" s="249"/>
    </row>
    <row r="3" spans="1:7" ht="16.2" customHeight="1">
      <c r="A3" s="247" t="s">
        <v>105</v>
      </c>
      <c r="B3" s="250"/>
      <c r="C3" s="250" t="s">
        <v>163</v>
      </c>
      <c r="D3" s="247"/>
      <c r="E3" s="247"/>
      <c r="F3" s="248"/>
      <c r="G3" s="249"/>
    </row>
    <row r="4" spans="1:7" ht="16.2" customHeight="1">
      <c r="A4" s="252"/>
      <c r="B4" s="253"/>
      <c r="C4" s="253"/>
      <c r="D4" s="253"/>
      <c r="E4" s="252"/>
      <c r="F4" s="254"/>
      <c r="G4" s="255"/>
    </row>
    <row r="5" spans="1:7" ht="43.5" customHeight="1">
      <c r="A5" s="247" t="s">
        <v>96</v>
      </c>
      <c r="B5" s="256"/>
      <c r="C5" s="257" t="s">
        <v>400</v>
      </c>
      <c r="D5" s="271" t="s">
        <v>162</v>
      </c>
      <c r="E5" s="247">
        <v>1</v>
      </c>
      <c r="F5" s="248"/>
      <c r="G5" s="249"/>
    </row>
    <row r="6" spans="1:7" ht="13.8">
      <c r="A6" s="247" t="s">
        <v>239</v>
      </c>
      <c r="B6" s="256"/>
      <c r="C6" s="256" t="s">
        <v>200</v>
      </c>
      <c r="D6" s="256" t="s">
        <v>14</v>
      </c>
      <c r="E6" s="247">
        <v>12</v>
      </c>
      <c r="F6" s="248"/>
      <c r="G6" s="249"/>
    </row>
    <row r="7" spans="1:7" ht="15" customHeight="1">
      <c r="A7" s="247"/>
      <c r="B7" s="418" t="s">
        <v>238</v>
      </c>
      <c r="C7" s="418"/>
      <c r="D7" s="418"/>
      <c r="E7" s="260"/>
      <c r="F7" s="216"/>
      <c r="G7" s="265"/>
    </row>
    <row r="8" spans="1:7" ht="16.2" customHeight="1">
      <c r="A8" s="247" t="s">
        <v>106</v>
      </c>
      <c r="B8" s="250"/>
      <c r="C8" s="250" t="s">
        <v>167</v>
      </c>
      <c r="D8" s="247"/>
      <c r="E8" s="247"/>
      <c r="F8" s="248"/>
      <c r="G8" s="249"/>
    </row>
    <row r="9" spans="1:7" ht="16.2" customHeight="1">
      <c r="A9" s="252"/>
      <c r="B9" s="253"/>
      <c r="C9" s="253"/>
      <c r="D9" s="253"/>
      <c r="E9" s="252"/>
      <c r="F9" s="254"/>
      <c r="G9" s="255"/>
    </row>
    <row r="10" spans="1:7" ht="13.8">
      <c r="A10" s="247" t="s">
        <v>46</v>
      </c>
      <c r="B10" s="256"/>
      <c r="C10" s="256" t="s">
        <v>224</v>
      </c>
      <c r="D10" s="256" t="s">
        <v>14</v>
      </c>
      <c r="E10" s="247">
        <v>1</v>
      </c>
      <c r="F10" s="248"/>
      <c r="G10" s="249"/>
    </row>
    <row r="11" spans="1:7" ht="24">
      <c r="A11" s="247" t="s">
        <v>227</v>
      </c>
      <c r="B11" s="256"/>
      <c r="C11" s="256" t="s">
        <v>225</v>
      </c>
      <c r="D11" s="256" t="s">
        <v>14</v>
      </c>
      <c r="E11" s="247">
        <v>8</v>
      </c>
      <c r="F11" s="248"/>
      <c r="G11" s="249"/>
    </row>
    <row r="12" spans="1:7" ht="24">
      <c r="A12" s="247" t="s">
        <v>97</v>
      </c>
      <c r="B12" s="256"/>
      <c r="C12" s="256" t="s">
        <v>201</v>
      </c>
      <c r="D12" s="256" t="s">
        <v>14</v>
      </c>
      <c r="E12" s="247">
        <v>1</v>
      </c>
      <c r="F12" s="248"/>
      <c r="G12" s="249"/>
    </row>
    <row r="13" spans="1:7" ht="16.2" customHeight="1">
      <c r="A13" s="247" t="s">
        <v>47</v>
      </c>
      <c r="B13" s="256"/>
      <c r="C13" s="256" t="s">
        <v>203</v>
      </c>
      <c r="D13" s="256" t="s">
        <v>14</v>
      </c>
      <c r="E13" s="247">
        <v>50</v>
      </c>
      <c r="F13" s="248"/>
      <c r="G13" s="249"/>
    </row>
    <row r="14" spans="1:7" ht="16.2" customHeight="1">
      <c r="A14" s="247" t="s">
        <v>98</v>
      </c>
      <c r="B14" s="256"/>
      <c r="C14" s="256" t="s">
        <v>204</v>
      </c>
      <c r="D14" s="256" t="s">
        <v>14</v>
      </c>
      <c r="E14" s="247">
        <v>50</v>
      </c>
      <c r="F14" s="248"/>
      <c r="G14" s="249"/>
    </row>
    <row r="15" spans="1:7" ht="13.8">
      <c r="A15" s="247" t="s">
        <v>107</v>
      </c>
      <c r="B15" s="256"/>
      <c r="C15" s="256" t="s">
        <v>226</v>
      </c>
      <c r="D15" s="256" t="s">
        <v>14</v>
      </c>
      <c r="E15" s="247">
        <v>12</v>
      </c>
      <c r="F15" s="248"/>
      <c r="G15" s="249"/>
    </row>
    <row r="16" spans="1:7" ht="48">
      <c r="A16" s="247" t="s">
        <v>108</v>
      </c>
      <c r="B16" s="256"/>
      <c r="C16" s="256" t="s">
        <v>196</v>
      </c>
      <c r="D16" s="256" t="s">
        <v>14</v>
      </c>
      <c r="E16" s="247">
        <v>1</v>
      </c>
      <c r="F16" s="248"/>
      <c r="G16" s="249"/>
    </row>
    <row r="17" spans="1:7" ht="48">
      <c r="A17" s="247" t="s">
        <v>228</v>
      </c>
      <c r="B17" s="256"/>
      <c r="C17" s="256" t="s">
        <v>195</v>
      </c>
      <c r="D17" s="256" t="s">
        <v>14</v>
      </c>
      <c r="E17" s="247">
        <v>1</v>
      </c>
      <c r="F17" s="248"/>
      <c r="G17" s="249"/>
    </row>
    <row r="18" spans="1:7" ht="13.8">
      <c r="A18" s="247" t="s">
        <v>229</v>
      </c>
      <c r="B18" s="256"/>
      <c r="C18" s="256" t="s">
        <v>199</v>
      </c>
      <c r="D18" s="256" t="s">
        <v>14</v>
      </c>
      <c r="E18" s="247">
        <v>1</v>
      </c>
      <c r="F18" s="248"/>
      <c r="G18" s="249"/>
    </row>
    <row r="19" spans="1:7" ht="13.8">
      <c r="A19" s="247" t="s">
        <v>230</v>
      </c>
      <c r="B19" s="256"/>
      <c r="C19" s="256" t="s">
        <v>198</v>
      </c>
      <c r="D19" s="256" t="s">
        <v>14</v>
      </c>
      <c r="E19" s="247">
        <v>1</v>
      </c>
      <c r="F19" s="248"/>
      <c r="G19" s="249"/>
    </row>
    <row r="20" spans="1:7" ht="60">
      <c r="A20" s="247" t="s">
        <v>231</v>
      </c>
      <c r="B20" s="256"/>
      <c r="C20" s="256" t="s">
        <v>422</v>
      </c>
      <c r="D20" s="256" t="s">
        <v>14</v>
      </c>
      <c r="E20" s="247">
        <v>1</v>
      </c>
      <c r="F20" s="248"/>
      <c r="G20" s="249"/>
    </row>
    <row r="21" spans="1:7" ht="48.75" customHeight="1">
      <c r="A21" s="247" t="s">
        <v>232</v>
      </c>
      <c r="B21" s="256"/>
      <c r="C21" s="256" t="s">
        <v>421</v>
      </c>
      <c r="D21" s="256" t="s">
        <v>14</v>
      </c>
      <c r="E21" s="247">
        <v>1</v>
      </c>
      <c r="F21" s="248"/>
      <c r="G21" s="249"/>
    </row>
    <row r="22" spans="1:7" ht="16.2" customHeight="1">
      <c r="A22" s="217"/>
      <c r="B22" s="276"/>
      <c r="C22" s="424" t="s">
        <v>240</v>
      </c>
      <c r="D22" s="424"/>
      <c r="E22" s="425"/>
      <c r="F22" s="277"/>
      <c r="G22" s="278"/>
    </row>
    <row r="23" spans="1:7" ht="13.8">
      <c r="A23" s="247" t="s">
        <v>109</v>
      </c>
      <c r="B23" s="256"/>
      <c r="C23" s="272" t="s">
        <v>155</v>
      </c>
      <c r="D23" s="247"/>
      <c r="E23" s="247"/>
      <c r="F23" s="248"/>
      <c r="G23" s="249"/>
    </row>
    <row r="24" spans="1:7" s="226" customFormat="1" ht="26.25" customHeight="1">
      <c r="A24" s="273" t="s">
        <v>99</v>
      </c>
      <c r="B24" s="257"/>
      <c r="C24" s="257" t="s">
        <v>401</v>
      </c>
      <c r="D24" s="273" t="s">
        <v>14</v>
      </c>
      <c r="E24" s="273">
        <v>16</v>
      </c>
      <c r="F24" s="279"/>
      <c r="G24" s="280"/>
    </row>
    <row r="25" spans="1:7" s="226" customFormat="1" ht="13.8">
      <c r="A25" s="273" t="s">
        <v>100</v>
      </c>
      <c r="B25" s="257"/>
      <c r="C25" s="257" t="s">
        <v>218</v>
      </c>
      <c r="D25" s="273" t="s">
        <v>162</v>
      </c>
      <c r="E25" s="273">
        <v>1</v>
      </c>
      <c r="F25" s="279"/>
      <c r="G25" s="280"/>
    </row>
    <row r="26" spans="1:7" s="226" customFormat="1" ht="13.8">
      <c r="A26" s="273"/>
      <c r="B26" s="257"/>
      <c r="C26" s="257" t="s">
        <v>402</v>
      </c>
      <c r="D26" s="273" t="s">
        <v>20</v>
      </c>
      <c r="E26" s="273">
        <v>4</v>
      </c>
      <c r="F26" s="279"/>
      <c r="G26" s="280"/>
    </row>
    <row r="27" spans="1:7" s="226" customFormat="1" ht="30" customHeight="1">
      <c r="A27" s="273" t="s">
        <v>206</v>
      </c>
      <c r="B27" s="257"/>
      <c r="C27" s="274" t="s">
        <v>403</v>
      </c>
      <c r="D27" s="273" t="s">
        <v>14</v>
      </c>
      <c r="E27" s="273">
        <v>1</v>
      </c>
      <c r="F27" s="279"/>
      <c r="G27" s="280"/>
    </row>
    <row r="28" spans="1:7" ht="16.2" customHeight="1">
      <c r="A28" s="217"/>
      <c r="B28" s="276"/>
      <c r="C28" s="424" t="s">
        <v>237</v>
      </c>
      <c r="D28" s="424"/>
      <c r="E28" s="425"/>
      <c r="F28" s="277"/>
      <c r="G28" s="265"/>
    </row>
    <row r="29" spans="1:7" ht="16.2" customHeight="1">
      <c r="A29" s="252" t="s">
        <v>233</v>
      </c>
      <c r="B29" s="253"/>
      <c r="C29" s="264" t="s">
        <v>157</v>
      </c>
      <c r="D29" s="247"/>
      <c r="E29" s="247"/>
      <c r="F29" s="269"/>
      <c r="G29" s="249"/>
    </row>
    <row r="30" spans="1:7" ht="24">
      <c r="A30" s="252" t="s">
        <v>234</v>
      </c>
      <c r="B30" s="253"/>
      <c r="C30" s="253" t="s">
        <v>357</v>
      </c>
      <c r="D30" s="252" t="s">
        <v>14</v>
      </c>
      <c r="E30" s="252">
        <v>1</v>
      </c>
      <c r="F30" s="270"/>
      <c r="G30" s="249"/>
    </row>
    <row r="31" spans="1:7" ht="24">
      <c r="A31" s="252" t="s">
        <v>235</v>
      </c>
      <c r="B31" s="253"/>
      <c r="C31" s="253" t="s">
        <v>160</v>
      </c>
      <c r="D31" s="252" t="s">
        <v>20</v>
      </c>
      <c r="E31" s="252">
        <v>1</v>
      </c>
      <c r="F31" s="270"/>
      <c r="G31" s="249"/>
    </row>
    <row r="32" spans="1:7" ht="16.2" customHeight="1">
      <c r="A32" s="247"/>
      <c r="B32" s="256"/>
      <c r="C32" s="256"/>
      <c r="D32" s="247"/>
      <c r="E32" s="247"/>
      <c r="F32" s="269"/>
      <c r="G32" s="249"/>
    </row>
    <row r="33" spans="1:7" ht="16.2" customHeight="1">
      <c r="A33" s="275"/>
      <c r="B33" s="276"/>
      <c r="C33" s="424" t="s">
        <v>236</v>
      </c>
      <c r="D33" s="424"/>
      <c r="E33" s="425"/>
      <c r="F33" s="277"/>
      <c r="G33" s="265"/>
    </row>
    <row r="34" spans="1:7" ht="16.2" customHeight="1">
      <c r="A34" s="247"/>
      <c r="B34" s="247"/>
      <c r="C34" s="266" t="s">
        <v>419</v>
      </c>
      <c r="D34" s="262"/>
      <c r="E34" s="262"/>
      <c r="F34" s="260"/>
      <c r="G34" s="265"/>
    </row>
    <row r="35" spans="1:7" ht="16.2" customHeight="1">
      <c r="A35" s="252" t="s">
        <v>417</v>
      </c>
      <c r="B35" s="247"/>
      <c r="C35" s="258" t="s">
        <v>420</v>
      </c>
      <c r="D35" s="267" t="s">
        <v>348</v>
      </c>
      <c r="E35" s="259">
        <v>1</v>
      </c>
      <c r="F35" s="260">
        <v>100000</v>
      </c>
      <c r="G35" s="261">
        <f>F35*E35</f>
        <v>100000</v>
      </c>
    </row>
    <row r="36" spans="1:7" ht="16.2" customHeight="1">
      <c r="A36" s="252" t="s">
        <v>418</v>
      </c>
      <c r="B36" s="247"/>
      <c r="C36" s="258" t="s">
        <v>408</v>
      </c>
      <c r="D36" s="267" t="s">
        <v>349</v>
      </c>
      <c r="E36" s="268">
        <f>G35</f>
        <v>100000</v>
      </c>
      <c r="F36" s="260"/>
      <c r="G36" s="261"/>
    </row>
    <row r="37" spans="1:7" ht="16.2" customHeight="1">
      <c r="A37" s="252"/>
      <c r="B37" s="247"/>
      <c r="C37" s="418" t="s">
        <v>236</v>
      </c>
      <c r="D37" s="418"/>
      <c r="E37" s="418"/>
      <c r="F37" s="260"/>
      <c r="G37" s="261"/>
    </row>
    <row r="38" spans="1:7" ht="16.2" customHeight="1" thickBot="1">
      <c r="A38" s="263"/>
      <c r="B38" s="218"/>
      <c r="C38" s="230"/>
      <c r="D38" s="231"/>
      <c r="E38" s="232"/>
      <c r="F38" s="219"/>
      <c r="G38" s="220"/>
    </row>
    <row r="39" spans="1:7" ht="16.2" customHeight="1" thickBot="1">
      <c r="A39" s="221"/>
      <c r="B39" s="222"/>
      <c r="C39" s="419" t="s">
        <v>241</v>
      </c>
      <c r="D39" s="420"/>
      <c r="E39" s="421"/>
      <c r="F39" s="422"/>
      <c r="G39" s="423"/>
    </row>
    <row r="43" spans="1:7" ht="16.2" customHeight="1">
      <c r="E43" s="224"/>
    </row>
  </sheetData>
  <mergeCells count="7">
    <mergeCell ref="B7:D7"/>
    <mergeCell ref="C39:E39"/>
    <mergeCell ref="F39:G39"/>
    <mergeCell ref="C22:E22"/>
    <mergeCell ref="C28:E28"/>
    <mergeCell ref="C33:E33"/>
    <mergeCell ref="C37:E37"/>
  </mergeCells>
  <printOptions horizontalCentered="1"/>
  <pageMargins left="0.23622047244094491" right="0.23622047244094491" top="0.74803149606299213" bottom="0.74803149606299213" header="0.31496062992125984" footer="0.31496062992125984"/>
  <pageSetup paperSize="9" firstPageNumber="41" fitToHeight="0" orientation="landscape" useFirstPageNumber="1" r:id="rId1"/>
  <headerFooter>
    <oddFooter>&amp;C&amp;"Bookman Old Style,Regular"&amp;8&amp;K01+021SECTION C: PACKHOUSE EQUIPMENT AND ACCESORIES, C&amp;P of C85</oddFooter>
  </headerFooter>
  <rowBreaks count="1" manualBreakCount="1">
    <brk id="1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tabSelected="1" zoomScaleNormal="100" workbookViewId="0">
      <selection activeCell="D20" sqref="D20"/>
    </sheetView>
  </sheetViews>
  <sheetFormatPr defaultColWidth="9.109375" defaultRowHeight="13.8"/>
  <cols>
    <col min="1" max="1" width="9.109375" style="223"/>
    <col min="2" max="2" width="9.109375" style="215"/>
    <col min="3" max="3" width="66.6640625" style="215" customWidth="1"/>
    <col min="4" max="5" width="8.6640625" style="223" customWidth="1"/>
    <col min="6" max="6" width="14.88671875" style="224" customWidth="1"/>
    <col min="7" max="7" width="16.6640625" style="225" customWidth="1"/>
    <col min="8" max="16384" width="9.109375" style="215"/>
  </cols>
  <sheetData>
    <row r="1" spans="1:7" ht="16.2" customHeight="1">
      <c r="A1" s="244"/>
      <c r="B1" s="244" t="s">
        <v>15</v>
      </c>
      <c r="C1" s="244" t="s">
        <v>17</v>
      </c>
      <c r="D1" s="244" t="s">
        <v>1</v>
      </c>
      <c r="E1" s="244" t="s">
        <v>37</v>
      </c>
      <c r="F1" s="245" t="s">
        <v>2</v>
      </c>
      <c r="G1" s="246" t="s">
        <v>3</v>
      </c>
    </row>
    <row r="2" spans="1:7" ht="16.2" customHeight="1">
      <c r="A2" s="244"/>
      <c r="B2" s="244" t="s">
        <v>154</v>
      </c>
      <c r="C2" s="431" t="s">
        <v>405</v>
      </c>
      <c r="D2" s="431"/>
      <c r="E2" s="247"/>
      <c r="F2" s="248"/>
      <c r="G2" s="249"/>
    </row>
    <row r="3" spans="1:7" ht="19.5" customHeight="1">
      <c r="A3" s="247" t="s">
        <v>370</v>
      </c>
      <c r="B3" s="250"/>
      <c r="C3" s="251" t="s">
        <v>372</v>
      </c>
      <c r="D3" s="247"/>
      <c r="E3" s="247"/>
      <c r="F3" s="248"/>
      <c r="G3" s="249"/>
    </row>
    <row r="4" spans="1:7" ht="16.2" customHeight="1">
      <c r="A4" s="252"/>
      <c r="B4" s="253"/>
      <c r="C4" s="253"/>
      <c r="D4" s="253"/>
      <c r="E4" s="252"/>
      <c r="F4" s="254"/>
      <c r="G4" s="255"/>
    </row>
    <row r="5" spans="1:7" ht="43.5" customHeight="1">
      <c r="A5" s="247" t="s">
        <v>371</v>
      </c>
      <c r="B5" s="256"/>
      <c r="C5" s="257" t="s">
        <v>380</v>
      </c>
      <c r="D5" s="256" t="s">
        <v>162</v>
      </c>
      <c r="E5" s="247">
        <v>1</v>
      </c>
      <c r="F5" s="248"/>
      <c r="G5" s="249">
        <f>F5*E5</f>
        <v>0</v>
      </c>
    </row>
    <row r="6" spans="1:7" ht="45" customHeight="1">
      <c r="A6" s="247" t="s">
        <v>374</v>
      </c>
      <c r="B6" s="256"/>
      <c r="C6" s="257" t="s">
        <v>373</v>
      </c>
      <c r="D6" s="256" t="s">
        <v>473</v>
      </c>
      <c r="E6" s="247">
        <v>1</v>
      </c>
      <c r="F6" s="248">
        <v>50000</v>
      </c>
      <c r="G6" s="249">
        <f t="shared" ref="G6:G11" si="0">F6*E6</f>
        <v>50000</v>
      </c>
    </row>
    <row r="7" spans="1:7">
      <c r="A7" s="247" t="s">
        <v>375</v>
      </c>
      <c r="B7" s="256"/>
      <c r="C7" s="257" t="s">
        <v>472</v>
      </c>
      <c r="D7" s="256" t="s">
        <v>349</v>
      </c>
      <c r="E7" s="247">
        <v>50000</v>
      </c>
      <c r="F7" s="248"/>
      <c r="G7" s="249"/>
    </row>
    <row r="8" spans="1:7" ht="27" customHeight="1">
      <c r="A8" s="247" t="s">
        <v>376</v>
      </c>
      <c r="B8" s="256"/>
      <c r="C8" s="257" t="s">
        <v>469</v>
      </c>
      <c r="D8" s="256" t="s">
        <v>378</v>
      </c>
      <c r="E8" s="247">
        <v>200</v>
      </c>
      <c r="F8" s="248"/>
      <c r="G8" s="249">
        <f t="shared" si="0"/>
        <v>0</v>
      </c>
    </row>
    <row r="9" spans="1:7" ht="30" customHeight="1">
      <c r="A9" s="247" t="s">
        <v>377</v>
      </c>
      <c r="B9" s="256"/>
      <c r="C9" s="257" t="s">
        <v>468</v>
      </c>
      <c r="D9" s="256" t="s">
        <v>378</v>
      </c>
      <c r="E9" s="247">
        <v>200</v>
      </c>
      <c r="F9" s="248"/>
      <c r="G9" s="249">
        <f t="shared" si="0"/>
        <v>0</v>
      </c>
    </row>
    <row r="10" spans="1:7" ht="38.25" customHeight="1">
      <c r="A10" s="247" t="s">
        <v>382</v>
      </c>
      <c r="B10" s="256"/>
      <c r="C10" s="257" t="s">
        <v>387</v>
      </c>
      <c r="D10" s="256" t="s">
        <v>13</v>
      </c>
      <c r="E10" s="247">
        <v>200</v>
      </c>
      <c r="F10" s="248"/>
      <c r="G10" s="249">
        <f t="shared" si="0"/>
        <v>0</v>
      </c>
    </row>
    <row r="11" spans="1:7" ht="31.5" customHeight="1">
      <c r="A11" s="247" t="s">
        <v>383</v>
      </c>
      <c r="B11" s="256"/>
      <c r="C11" s="256" t="s">
        <v>388</v>
      </c>
      <c r="D11" s="256" t="s">
        <v>389</v>
      </c>
      <c r="E11" s="247">
        <v>100</v>
      </c>
      <c r="F11" s="248"/>
      <c r="G11" s="249">
        <f t="shared" si="0"/>
        <v>0</v>
      </c>
    </row>
    <row r="12" spans="1:7">
      <c r="A12" s="247" t="s">
        <v>384</v>
      </c>
      <c r="B12" s="256"/>
      <c r="C12" s="256"/>
      <c r="D12" s="256"/>
      <c r="E12" s="247"/>
      <c r="F12" s="248"/>
      <c r="G12" s="249"/>
    </row>
    <row r="13" spans="1:7" ht="24">
      <c r="A13" s="247" t="s">
        <v>470</v>
      </c>
      <c r="B13" s="256"/>
      <c r="C13" s="256" t="s">
        <v>409</v>
      </c>
      <c r="D13" s="256" t="s">
        <v>348</v>
      </c>
      <c r="E13" s="247">
        <v>1</v>
      </c>
      <c r="F13" s="248">
        <v>350000</v>
      </c>
      <c r="G13" s="249">
        <f>F13*E13</f>
        <v>350000</v>
      </c>
    </row>
    <row r="14" spans="1:7" ht="16.2" customHeight="1">
      <c r="A14" s="247" t="s">
        <v>471</v>
      </c>
      <c r="B14" s="247"/>
      <c r="C14" s="258" t="s">
        <v>425</v>
      </c>
      <c r="D14" s="258" t="s">
        <v>349</v>
      </c>
      <c r="E14" s="259">
        <v>350000</v>
      </c>
      <c r="F14" s="260"/>
      <c r="G14" s="261"/>
    </row>
    <row r="15" spans="1:7" ht="16.2" customHeight="1">
      <c r="A15" s="247"/>
      <c r="B15" s="247"/>
      <c r="C15" s="262"/>
      <c r="D15" s="262"/>
      <c r="E15" s="262"/>
      <c r="F15" s="260"/>
      <c r="G15" s="261"/>
    </row>
    <row r="16" spans="1:7" ht="21.75" customHeight="1" thickBot="1">
      <c r="A16" s="242"/>
      <c r="B16" s="243"/>
      <c r="C16" s="426" t="s">
        <v>381</v>
      </c>
      <c r="D16" s="427"/>
      <c r="E16" s="428"/>
      <c r="F16" s="429"/>
      <c r="G16" s="430"/>
    </row>
    <row r="20" spans="5:5" ht="16.2" customHeight="1">
      <c r="E20" s="224"/>
    </row>
  </sheetData>
  <mergeCells count="3">
    <mergeCell ref="C16:E16"/>
    <mergeCell ref="F16:G16"/>
    <mergeCell ref="C2:D2"/>
  </mergeCells>
  <phoneticPr fontId="22" type="noConversion"/>
  <pageMargins left="0.70866141732283472" right="0.70866141732283472" top="0.74803149606299213" bottom="0.74803149606299213" header="0.31496062992125984" footer="0.31496062992125984"/>
  <pageSetup paperSize="9" scale="97" firstPageNumber="43" orientation="landscape" useFirstPageNumber="1" horizontalDpi="300" verticalDpi="4294967295" r:id="rId1"/>
  <headerFooter>
    <oddFooter>&amp;LBOREHOLE&amp;C C&amp;P of C85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05"/>
  <sheetViews>
    <sheetView view="pageBreakPreview" zoomScale="96" zoomScaleNormal="106" zoomScaleSheetLayoutView="96" workbookViewId="0">
      <selection activeCell="A93" sqref="A93:B100"/>
    </sheetView>
  </sheetViews>
  <sheetFormatPr defaultColWidth="9.109375" defaultRowHeight="18" customHeight="1"/>
  <cols>
    <col min="1" max="1" width="8.6640625" style="60" customWidth="1"/>
    <col min="2" max="2" width="66.6640625" style="60" customWidth="1"/>
    <col min="3" max="3" width="8.6640625" style="4" customWidth="1"/>
    <col min="4" max="4" width="8.6640625" style="6" customWidth="1"/>
    <col min="5" max="5" width="16.6640625" style="11" customWidth="1"/>
    <col min="6" max="6" width="16.6640625" style="123" customWidth="1"/>
    <col min="7" max="16384" width="9.109375" style="60"/>
  </cols>
  <sheetData>
    <row r="1" spans="1:6" ht="16.2" customHeight="1" thickBot="1">
      <c r="A1" s="63"/>
      <c r="B1" s="63" t="s">
        <v>17</v>
      </c>
      <c r="C1" s="63" t="s">
        <v>1</v>
      </c>
      <c r="D1" s="63" t="s">
        <v>37</v>
      </c>
      <c r="E1" s="64" t="s">
        <v>2</v>
      </c>
      <c r="F1" s="91" t="s">
        <v>3</v>
      </c>
    </row>
    <row r="2" spans="1:6" ht="15" thickBot="1">
      <c r="A2" s="61"/>
      <c r="B2" s="67" t="s">
        <v>321</v>
      </c>
      <c r="C2" s="62"/>
      <c r="D2" s="62"/>
      <c r="E2" s="116"/>
      <c r="F2" s="117"/>
    </row>
    <row r="3" spans="1:6" ht="12.6" customHeight="1">
      <c r="A3" s="18" t="s">
        <v>72</v>
      </c>
      <c r="B3" s="68" t="s">
        <v>4</v>
      </c>
      <c r="C3" s="8"/>
      <c r="D3" s="8"/>
      <c r="E3" s="10"/>
      <c r="F3" s="92"/>
    </row>
    <row r="4" spans="1:6" ht="22.8">
      <c r="A4" s="18" t="s">
        <v>73</v>
      </c>
      <c r="B4" s="14" t="s">
        <v>115</v>
      </c>
      <c r="C4" s="8" t="s">
        <v>19</v>
      </c>
      <c r="D4" s="8">
        <f>30*15*2</f>
        <v>900</v>
      </c>
      <c r="E4" s="10"/>
      <c r="F4" s="92">
        <f>E4*D4</f>
        <v>0</v>
      </c>
    </row>
    <row r="5" spans="1:6" ht="23.4" thickBot="1">
      <c r="A5" s="43"/>
      <c r="B5" s="48" t="s">
        <v>116</v>
      </c>
      <c r="C5" s="16" t="s">
        <v>19</v>
      </c>
      <c r="D5" s="16">
        <v>900</v>
      </c>
      <c r="E5" s="44"/>
      <c r="F5" s="125">
        <f>E5*D5</f>
        <v>0</v>
      </c>
    </row>
    <row r="6" spans="1:6" ht="15" customHeight="1" thickBot="1">
      <c r="A6" s="384" t="s">
        <v>262</v>
      </c>
      <c r="B6" s="385"/>
      <c r="C6" s="385"/>
      <c r="D6" s="385"/>
      <c r="E6" s="385"/>
      <c r="F6" s="141">
        <f>F5+F4</f>
        <v>0</v>
      </c>
    </row>
    <row r="7" spans="1:6" ht="20.100000000000001" customHeight="1">
      <c r="A7" s="20" t="s">
        <v>75</v>
      </c>
      <c r="B7" s="147" t="s">
        <v>263</v>
      </c>
      <c r="C7" s="52"/>
      <c r="D7" s="53"/>
      <c r="E7" s="126"/>
      <c r="F7" s="145"/>
    </row>
    <row r="8" spans="1:6" ht="20.100000000000001" customHeight="1">
      <c r="A8" s="18" t="s">
        <v>76</v>
      </c>
      <c r="B8" s="14" t="s">
        <v>117</v>
      </c>
      <c r="C8" s="8" t="s">
        <v>18</v>
      </c>
      <c r="D8" s="8">
        <v>6</v>
      </c>
      <c r="E8" s="10"/>
      <c r="F8" s="92">
        <f>E8*D8</f>
        <v>0</v>
      </c>
    </row>
    <row r="9" spans="1:6" ht="20.100000000000001" customHeight="1">
      <c r="A9" s="18" t="s">
        <v>77</v>
      </c>
      <c r="B9" s="124" t="s">
        <v>11</v>
      </c>
      <c r="C9" s="52"/>
      <c r="D9" s="53"/>
      <c r="E9" s="126"/>
      <c r="F9" s="145"/>
    </row>
    <row r="10" spans="1:6" ht="20.100000000000001" customHeight="1">
      <c r="A10" s="18" t="s">
        <v>78</v>
      </c>
      <c r="B10" s="14" t="s">
        <v>9</v>
      </c>
      <c r="C10" s="12" t="s">
        <v>18</v>
      </c>
      <c r="D10" s="12">
        <v>1</v>
      </c>
      <c r="E10" s="41"/>
      <c r="F10" s="102">
        <f t="shared" ref="F10:F20" si="0">E10*D10</f>
        <v>0</v>
      </c>
    </row>
    <row r="11" spans="1:6" ht="20.100000000000001" customHeight="1">
      <c r="A11" s="18" t="s">
        <v>79</v>
      </c>
      <c r="B11" s="14" t="s">
        <v>10</v>
      </c>
      <c r="C11" s="8" t="s">
        <v>18</v>
      </c>
      <c r="D11" s="8">
        <v>1</v>
      </c>
      <c r="E11" s="10"/>
      <c r="F11" s="92">
        <f t="shared" si="0"/>
        <v>0</v>
      </c>
    </row>
    <row r="12" spans="1:6" ht="20.100000000000001" customHeight="1">
      <c r="A12" s="18" t="s">
        <v>80</v>
      </c>
      <c r="B12" s="14" t="s">
        <v>7</v>
      </c>
      <c r="C12" s="8" t="s">
        <v>18</v>
      </c>
      <c r="D12" s="8">
        <v>1</v>
      </c>
      <c r="E12" s="10"/>
      <c r="F12" s="92">
        <f t="shared" si="0"/>
        <v>0</v>
      </c>
    </row>
    <row r="13" spans="1:6" ht="20.100000000000001" customHeight="1">
      <c r="A13" s="18" t="s">
        <v>81</v>
      </c>
      <c r="B13" s="14" t="s">
        <v>8</v>
      </c>
      <c r="C13" s="8" t="s">
        <v>18</v>
      </c>
      <c r="D13" s="8">
        <v>1</v>
      </c>
      <c r="E13" s="10"/>
      <c r="F13" s="92">
        <f t="shared" si="0"/>
        <v>0</v>
      </c>
    </row>
    <row r="14" spans="1:6" ht="20.100000000000001" customHeight="1">
      <c r="A14" s="18" t="s">
        <v>82</v>
      </c>
      <c r="B14" s="68" t="s">
        <v>118</v>
      </c>
      <c r="C14" s="52"/>
      <c r="D14" s="53"/>
      <c r="E14" s="126"/>
      <c r="F14" s="145"/>
    </row>
    <row r="15" spans="1:6" ht="57">
      <c r="A15" s="18" t="s">
        <v>243</v>
      </c>
      <c r="B15" s="69" t="s">
        <v>183</v>
      </c>
      <c r="C15" s="8" t="s">
        <v>14</v>
      </c>
      <c r="D15" s="8">
        <v>1</v>
      </c>
      <c r="E15" s="10"/>
      <c r="F15" s="92">
        <f t="shared" si="0"/>
        <v>0</v>
      </c>
    </row>
    <row r="16" spans="1:6" ht="33" customHeight="1">
      <c r="A16" s="18" t="s">
        <v>244</v>
      </c>
      <c r="B16" s="69" t="s">
        <v>184</v>
      </c>
      <c r="C16" s="8" t="s">
        <v>32</v>
      </c>
      <c r="D16" s="8">
        <f>500+(9*3.5*2)</f>
        <v>563</v>
      </c>
      <c r="E16" s="10"/>
      <c r="F16" s="92">
        <f t="shared" si="0"/>
        <v>0</v>
      </c>
    </row>
    <row r="17" spans="1:6" ht="20.100000000000001" customHeight="1">
      <c r="A17" s="18" t="s">
        <v>245</v>
      </c>
      <c r="B17" s="69" t="s">
        <v>182</v>
      </c>
      <c r="C17" s="8" t="s">
        <v>32</v>
      </c>
      <c r="D17" s="8">
        <v>500</v>
      </c>
      <c r="E17" s="10"/>
      <c r="F17" s="92">
        <f>E17*D17</f>
        <v>0</v>
      </c>
    </row>
    <row r="18" spans="1:6" ht="14.4">
      <c r="A18" s="18" t="s">
        <v>246</v>
      </c>
      <c r="B18" s="69" t="s">
        <v>179</v>
      </c>
      <c r="C18" s="8" t="s">
        <v>32</v>
      </c>
      <c r="D18" s="8">
        <f>20 +8</f>
        <v>28</v>
      </c>
      <c r="E18" s="10"/>
      <c r="F18" s="92">
        <f t="shared" si="0"/>
        <v>0</v>
      </c>
    </row>
    <row r="19" spans="1:6" ht="22.8">
      <c r="A19" s="18" t="s">
        <v>247</v>
      </c>
      <c r="B19" s="14" t="s">
        <v>324</v>
      </c>
      <c r="C19" s="8" t="s">
        <v>13</v>
      </c>
      <c r="D19" s="8">
        <f>17*2</f>
        <v>34</v>
      </c>
      <c r="E19" s="10"/>
      <c r="F19" s="92">
        <f t="shared" si="0"/>
        <v>0</v>
      </c>
    </row>
    <row r="20" spans="1:6" ht="20.100000000000001" customHeight="1" thickBot="1">
      <c r="A20" s="18" t="s">
        <v>323</v>
      </c>
      <c r="B20" s="89" t="s">
        <v>185</v>
      </c>
      <c r="C20" s="8" t="s">
        <v>13</v>
      </c>
      <c r="D20" s="8">
        <f>36*2</f>
        <v>72</v>
      </c>
      <c r="E20" s="10"/>
      <c r="F20" s="125">
        <f t="shared" si="0"/>
        <v>0</v>
      </c>
    </row>
    <row r="21" spans="1:6" ht="18" customHeight="1" thickBot="1">
      <c r="A21" s="439" t="s">
        <v>248</v>
      </c>
      <c r="B21" s="386"/>
      <c r="C21" s="386"/>
      <c r="D21" s="386"/>
      <c r="E21" s="386"/>
      <c r="F21" s="141">
        <f>SUM(F8:F20)</f>
        <v>0</v>
      </c>
    </row>
    <row r="22" spans="1:6" ht="24.75" customHeight="1">
      <c r="A22" s="58" t="s">
        <v>83</v>
      </c>
      <c r="B22" s="118" t="s">
        <v>119</v>
      </c>
      <c r="C22" s="149"/>
      <c r="D22" s="150"/>
      <c r="E22" s="151"/>
      <c r="F22" s="152"/>
    </row>
    <row r="23" spans="1:6" ht="22.8">
      <c r="A23" s="18" t="s">
        <v>86</v>
      </c>
      <c r="B23" s="14" t="s">
        <v>180</v>
      </c>
      <c r="C23" s="8" t="s">
        <v>14</v>
      </c>
      <c r="D23" s="8">
        <v>1</v>
      </c>
      <c r="E23" s="10"/>
      <c r="F23" s="92">
        <f t="shared" ref="F23:F53" si="1">E23*D23</f>
        <v>0</v>
      </c>
    </row>
    <row r="24" spans="1:6" ht="26.25" customHeight="1">
      <c r="A24" s="18" t="s">
        <v>87</v>
      </c>
      <c r="B24" s="14" t="s">
        <v>120</v>
      </c>
      <c r="C24" s="8" t="s">
        <v>14</v>
      </c>
      <c r="D24" s="8">
        <v>8</v>
      </c>
      <c r="E24" s="10"/>
      <c r="F24" s="92">
        <f t="shared" si="1"/>
        <v>0</v>
      </c>
    </row>
    <row r="25" spans="1:6" ht="32.25" customHeight="1">
      <c r="A25" s="18" t="s">
        <v>88</v>
      </c>
      <c r="B25" s="14" t="s">
        <v>181</v>
      </c>
      <c r="C25" s="8" t="s">
        <v>14</v>
      </c>
      <c r="D25" s="8">
        <v>1</v>
      </c>
      <c r="E25" s="10"/>
      <c r="F25" s="92">
        <f t="shared" si="1"/>
        <v>0</v>
      </c>
    </row>
    <row r="26" spans="1:6" ht="23.25" customHeight="1">
      <c r="A26" s="18" t="s">
        <v>89</v>
      </c>
      <c r="B26" s="14" t="s">
        <v>121</v>
      </c>
      <c r="C26" s="52"/>
      <c r="D26" s="53"/>
      <c r="E26" s="126"/>
      <c r="F26" s="145"/>
    </row>
    <row r="27" spans="1:6" ht="22.8">
      <c r="A27" s="18" t="s">
        <v>249</v>
      </c>
      <c r="B27" s="14" t="s">
        <v>208</v>
      </c>
      <c r="C27" s="8" t="s">
        <v>14</v>
      </c>
      <c r="D27" s="8">
        <v>8</v>
      </c>
      <c r="E27" s="10"/>
      <c r="F27" s="92">
        <f t="shared" si="1"/>
        <v>0</v>
      </c>
    </row>
    <row r="28" spans="1:6" ht="20.100000000000001" customHeight="1">
      <c r="A28" s="18" t="s">
        <v>250</v>
      </c>
      <c r="B28" s="14" t="s">
        <v>209</v>
      </c>
      <c r="C28" s="8" t="s">
        <v>14</v>
      </c>
      <c r="D28" s="8">
        <v>2</v>
      </c>
      <c r="E28" s="10"/>
      <c r="F28" s="92">
        <f t="shared" si="1"/>
        <v>0</v>
      </c>
    </row>
    <row r="29" spans="1:6" ht="20.100000000000001" customHeight="1">
      <c r="A29" s="18" t="s">
        <v>251</v>
      </c>
      <c r="B29" s="14" t="s">
        <v>210</v>
      </c>
      <c r="C29" s="8" t="s">
        <v>14</v>
      </c>
      <c r="D29" s="8">
        <v>2</v>
      </c>
      <c r="E29" s="10"/>
      <c r="F29" s="92">
        <f t="shared" si="1"/>
        <v>0</v>
      </c>
    </row>
    <row r="30" spans="1:6" ht="22.8">
      <c r="A30" s="18" t="s">
        <v>252</v>
      </c>
      <c r="B30" s="14" t="s">
        <v>211</v>
      </c>
      <c r="C30" s="8" t="s">
        <v>14</v>
      </c>
      <c r="D30" s="8">
        <v>2</v>
      </c>
      <c r="E30" s="10"/>
      <c r="F30" s="92">
        <f t="shared" si="1"/>
        <v>0</v>
      </c>
    </row>
    <row r="31" spans="1:6" ht="22.8">
      <c r="A31" s="18" t="s">
        <v>253</v>
      </c>
      <c r="B31" s="14" t="s">
        <v>186</v>
      </c>
      <c r="C31" s="8" t="s">
        <v>14</v>
      </c>
      <c r="D31" s="8">
        <v>4</v>
      </c>
      <c r="E31" s="10"/>
      <c r="F31" s="92">
        <f t="shared" si="1"/>
        <v>0</v>
      </c>
    </row>
    <row r="32" spans="1:6" ht="22.8">
      <c r="A32" s="18" t="s">
        <v>254</v>
      </c>
      <c r="B32" s="14" t="s">
        <v>187</v>
      </c>
      <c r="C32" s="8" t="s">
        <v>14</v>
      </c>
      <c r="D32" s="8">
        <v>1</v>
      </c>
      <c r="E32" s="10"/>
      <c r="F32" s="92">
        <f t="shared" si="1"/>
        <v>0</v>
      </c>
    </row>
    <row r="33" spans="1:6" ht="20.100000000000001" customHeight="1">
      <c r="A33" s="18" t="s">
        <v>255</v>
      </c>
      <c r="B33" s="14" t="s">
        <v>122</v>
      </c>
      <c r="C33" s="8" t="s">
        <v>14</v>
      </c>
      <c r="D33" s="8">
        <f>D27*2</f>
        <v>16</v>
      </c>
      <c r="E33" s="10"/>
      <c r="F33" s="92">
        <f t="shared" si="1"/>
        <v>0</v>
      </c>
    </row>
    <row r="34" spans="1:6" ht="20.100000000000001" customHeight="1">
      <c r="A34" s="18" t="s">
        <v>256</v>
      </c>
      <c r="B34" s="14" t="s">
        <v>123</v>
      </c>
      <c r="C34" s="8" t="s">
        <v>14</v>
      </c>
      <c r="D34" s="8">
        <f>D28*2</f>
        <v>4</v>
      </c>
      <c r="E34" s="10"/>
      <c r="F34" s="92">
        <f t="shared" si="1"/>
        <v>0</v>
      </c>
    </row>
    <row r="35" spans="1:6" ht="20.100000000000001" customHeight="1">
      <c r="A35" s="18" t="s">
        <v>257</v>
      </c>
      <c r="B35" s="14" t="s">
        <v>124</v>
      </c>
      <c r="C35" s="8" t="s">
        <v>14</v>
      </c>
      <c r="D35" s="8">
        <v>4</v>
      </c>
      <c r="E35" s="10"/>
      <c r="F35" s="92">
        <f t="shared" si="1"/>
        <v>0</v>
      </c>
    </row>
    <row r="36" spans="1:6" ht="20.100000000000001" customHeight="1">
      <c r="A36" s="18" t="s">
        <v>258</v>
      </c>
      <c r="B36" s="14" t="s">
        <v>125</v>
      </c>
      <c r="C36" s="8" t="s">
        <v>14</v>
      </c>
      <c r="D36" s="8">
        <v>2</v>
      </c>
      <c r="E36" s="10"/>
      <c r="F36" s="92">
        <f t="shared" si="1"/>
        <v>0</v>
      </c>
    </row>
    <row r="37" spans="1:6" ht="20.100000000000001" customHeight="1" thickBot="1">
      <c r="A37" s="18" t="s">
        <v>259</v>
      </c>
      <c r="B37" s="14" t="s">
        <v>126</v>
      </c>
      <c r="C37" s="8" t="s">
        <v>14</v>
      </c>
      <c r="D37" s="8">
        <v>1</v>
      </c>
      <c r="E37" s="10"/>
      <c r="F37" s="125">
        <f t="shared" si="1"/>
        <v>0</v>
      </c>
    </row>
    <row r="38" spans="1:6" ht="16.2" customHeight="1" thickBot="1">
      <c r="A38" s="73"/>
      <c r="B38" s="386" t="s">
        <v>260</v>
      </c>
      <c r="C38" s="386"/>
      <c r="D38" s="433"/>
      <c r="E38" s="75"/>
      <c r="F38" s="141">
        <f>SUM(F23:F37)</f>
        <v>0</v>
      </c>
    </row>
    <row r="39" spans="1:6" ht="14.4" customHeight="1">
      <c r="A39" s="58" t="s">
        <v>261</v>
      </c>
      <c r="B39" s="118" t="s">
        <v>127</v>
      </c>
      <c r="C39" s="52"/>
      <c r="D39" s="53"/>
      <c r="E39" s="126"/>
      <c r="F39" s="145"/>
    </row>
    <row r="40" spans="1:6" ht="22.5" customHeight="1">
      <c r="A40" s="18" t="s">
        <v>264</v>
      </c>
      <c r="B40" s="14" t="s">
        <v>223</v>
      </c>
      <c r="C40" s="8" t="s">
        <v>14</v>
      </c>
      <c r="D40" s="8">
        <v>1</v>
      </c>
      <c r="E40" s="10"/>
      <c r="F40" s="92">
        <f t="shared" si="1"/>
        <v>0</v>
      </c>
    </row>
    <row r="41" spans="1:6" ht="22.8">
      <c r="A41" s="18" t="s">
        <v>265</v>
      </c>
      <c r="B41" s="14" t="s">
        <v>222</v>
      </c>
      <c r="C41" s="8" t="s">
        <v>14</v>
      </c>
      <c r="D41" s="8">
        <v>1</v>
      </c>
      <c r="E41" s="10"/>
      <c r="F41" s="92">
        <f t="shared" si="1"/>
        <v>0</v>
      </c>
    </row>
    <row r="42" spans="1:6" ht="22.8">
      <c r="A42" s="18" t="s">
        <v>266</v>
      </c>
      <c r="B42" s="14" t="s">
        <v>177</v>
      </c>
      <c r="C42" s="8" t="s">
        <v>14</v>
      </c>
      <c r="D42" s="8">
        <v>1</v>
      </c>
      <c r="E42" s="10"/>
      <c r="F42" s="92">
        <f t="shared" si="1"/>
        <v>0</v>
      </c>
    </row>
    <row r="43" spans="1:6" ht="22.8">
      <c r="A43" s="18" t="s">
        <v>267</v>
      </c>
      <c r="B43" s="14" t="s">
        <v>188</v>
      </c>
      <c r="C43" s="8" t="s">
        <v>14</v>
      </c>
      <c r="D43" s="8">
        <v>1</v>
      </c>
      <c r="E43" s="10"/>
      <c r="F43" s="92">
        <f t="shared" si="1"/>
        <v>0</v>
      </c>
    </row>
    <row r="44" spans="1:6" ht="34.200000000000003">
      <c r="A44" s="18" t="s">
        <v>268</v>
      </c>
      <c r="B44" s="14" t="s">
        <v>178</v>
      </c>
      <c r="C44" s="8" t="s">
        <v>14</v>
      </c>
      <c r="D44" s="8">
        <v>1</v>
      </c>
      <c r="E44" s="10"/>
      <c r="F44" s="92">
        <f t="shared" si="1"/>
        <v>0</v>
      </c>
    </row>
    <row r="45" spans="1:6" ht="34.200000000000003">
      <c r="A45" s="18" t="s">
        <v>269</v>
      </c>
      <c r="B45" s="14" t="s">
        <v>189</v>
      </c>
      <c r="C45" s="8" t="s">
        <v>14</v>
      </c>
      <c r="D45" s="8">
        <v>1</v>
      </c>
      <c r="E45" s="10"/>
      <c r="F45" s="92">
        <f t="shared" si="1"/>
        <v>0</v>
      </c>
    </row>
    <row r="46" spans="1:6" ht="34.200000000000003">
      <c r="A46" s="18" t="s">
        <v>270</v>
      </c>
      <c r="B46" s="14" t="s">
        <v>151</v>
      </c>
      <c r="C46" s="8" t="s">
        <v>20</v>
      </c>
      <c r="D46" s="8">
        <v>1</v>
      </c>
      <c r="E46" s="10"/>
      <c r="F46" s="92">
        <f t="shared" si="1"/>
        <v>0</v>
      </c>
    </row>
    <row r="47" spans="1:6" ht="34.200000000000003">
      <c r="A47" s="18" t="s">
        <v>271</v>
      </c>
      <c r="B47" s="14" t="s">
        <v>190</v>
      </c>
      <c r="C47" s="8" t="s">
        <v>20</v>
      </c>
      <c r="D47" s="8">
        <v>1</v>
      </c>
      <c r="E47" s="10"/>
      <c r="F47" s="92">
        <f t="shared" si="1"/>
        <v>0</v>
      </c>
    </row>
    <row r="48" spans="1:6" ht="20.100000000000001" customHeight="1">
      <c r="A48" s="18" t="s">
        <v>272</v>
      </c>
      <c r="B48" s="14" t="s">
        <v>128</v>
      </c>
      <c r="C48" s="8" t="s">
        <v>20</v>
      </c>
      <c r="D48" s="8">
        <v>1</v>
      </c>
      <c r="E48" s="10"/>
      <c r="F48" s="92">
        <f t="shared" si="1"/>
        <v>0</v>
      </c>
    </row>
    <row r="49" spans="1:6" ht="20.100000000000001" customHeight="1">
      <c r="A49" s="18" t="s">
        <v>273</v>
      </c>
      <c r="B49" s="14" t="s">
        <v>193</v>
      </c>
      <c r="C49" s="8" t="s">
        <v>13</v>
      </c>
      <c r="D49" s="8">
        <f>100+30</f>
        <v>130</v>
      </c>
      <c r="E49" s="10"/>
      <c r="F49" s="92">
        <f t="shared" si="1"/>
        <v>0</v>
      </c>
    </row>
    <row r="50" spans="1:6" ht="23.4" thickBot="1">
      <c r="A50" s="18" t="s">
        <v>274</v>
      </c>
      <c r="B50" s="14" t="s">
        <v>129</v>
      </c>
      <c r="C50" s="8" t="s">
        <v>20</v>
      </c>
      <c r="D50" s="8">
        <v>1</v>
      </c>
      <c r="E50" s="10"/>
      <c r="F50" s="125">
        <f t="shared" si="1"/>
        <v>0</v>
      </c>
    </row>
    <row r="51" spans="1:6" ht="16.2" customHeight="1" thickBot="1">
      <c r="A51" s="73"/>
      <c r="B51" s="386" t="s">
        <v>130</v>
      </c>
      <c r="C51" s="386"/>
      <c r="D51" s="433"/>
      <c r="E51" s="75"/>
      <c r="F51" s="141">
        <f>SUM(F40:F50)</f>
        <v>0</v>
      </c>
    </row>
    <row r="52" spans="1:6" ht="26.25" customHeight="1">
      <c r="A52" s="58" t="s">
        <v>156</v>
      </c>
      <c r="B52" s="118" t="s">
        <v>131</v>
      </c>
      <c r="C52" s="52"/>
      <c r="D52" s="53"/>
      <c r="E52" s="126"/>
      <c r="F52" s="145"/>
    </row>
    <row r="53" spans="1:6" ht="30.75" customHeight="1">
      <c r="A53" s="18" t="s">
        <v>158</v>
      </c>
      <c r="B53" s="14" t="s">
        <v>173</v>
      </c>
      <c r="C53" s="8" t="s">
        <v>32</v>
      </c>
      <c r="D53" s="8">
        <f>12+15</f>
        <v>27</v>
      </c>
      <c r="E53" s="10"/>
      <c r="F53" s="92">
        <f t="shared" si="1"/>
        <v>0</v>
      </c>
    </row>
    <row r="54" spans="1:6" ht="32.25" customHeight="1" thickBot="1">
      <c r="A54" s="18" t="s">
        <v>159</v>
      </c>
      <c r="B54" s="14" t="s">
        <v>132</v>
      </c>
      <c r="C54" s="8" t="s">
        <v>32</v>
      </c>
      <c r="D54" s="8">
        <v>11</v>
      </c>
      <c r="E54" s="10"/>
      <c r="F54" s="125">
        <f>E54*D54</f>
        <v>0</v>
      </c>
    </row>
    <row r="55" spans="1:6" ht="15" thickBot="1">
      <c r="A55" s="73"/>
      <c r="B55" s="386" t="s">
        <v>275</v>
      </c>
      <c r="C55" s="386"/>
      <c r="D55" s="433"/>
      <c r="E55" s="75"/>
      <c r="F55" s="141">
        <f>F54+F53</f>
        <v>0</v>
      </c>
    </row>
    <row r="56" spans="1:6" ht="14.4">
      <c r="A56" s="58" t="s">
        <v>276</v>
      </c>
      <c r="B56" s="118" t="s">
        <v>214</v>
      </c>
      <c r="C56" s="149"/>
      <c r="D56" s="150"/>
      <c r="E56" s="151"/>
      <c r="F56" s="152"/>
    </row>
    <row r="57" spans="1:6" ht="20.100000000000001" customHeight="1">
      <c r="A57" s="18" t="s">
        <v>277</v>
      </c>
      <c r="B57" s="14" t="s">
        <v>213</v>
      </c>
      <c r="C57" s="8" t="s">
        <v>20</v>
      </c>
      <c r="D57" s="8">
        <v>1</v>
      </c>
      <c r="E57" s="10"/>
      <c r="F57" s="92">
        <f>E57*D57</f>
        <v>0</v>
      </c>
    </row>
    <row r="58" spans="1:6" ht="20.100000000000001" customHeight="1">
      <c r="A58" s="18" t="s">
        <v>278</v>
      </c>
      <c r="B58" s="14" t="s">
        <v>212</v>
      </c>
      <c r="C58" s="8" t="s">
        <v>20</v>
      </c>
      <c r="D58" s="8">
        <v>1</v>
      </c>
      <c r="E58" s="10"/>
      <c r="F58" s="92">
        <f t="shared" ref="F58:F71" si="2">E58*D58</f>
        <v>0</v>
      </c>
    </row>
    <row r="59" spans="1:6" ht="22.8">
      <c r="A59" s="18" t="s">
        <v>279</v>
      </c>
      <c r="B59" s="14" t="s">
        <v>176</v>
      </c>
      <c r="C59" s="8" t="s">
        <v>14</v>
      </c>
      <c r="D59" s="8">
        <v>2</v>
      </c>
      <c r="E59" s="10"/>
      <c r="F59" s="92">
        <f t="shared" si="2"/>
        <v>0</v>
      </c>
    </row>
    <row r="60" spans="1:6" ht="22.8">
      <c r="A60" s="18" t="s">
        <v>280</v>
      </c>
      <c r="B60" s="14" t="s">
        <v>153</v>
      </c>
      <c r="C60" s="8" t="s">
        <v>14</v>
      </c>
      <c r="D60" s="8">
        <v>1</v>
      </c>
      <c r="E60" s="10"/>
      <c r="F60" s="92">
        <f t="shared" si="2"/>
        <v>0</v>
      </c>
    </row>
    <row r="61" spans="1:6" ht="22.8">
      <c r="A61" s="18" t="s">
        <v>281</v>
      </c>
      <c r="B61" s="14" t="s">
        <v>219</v>
      </c>
      <c r="C61" s="8" t="s">
        <v>13</v>
      </c>
      <c r="D61" s="8">
        <v>500</v>
      </c>
      <c r="E61" s="10"/>
      <c r="F61" s="92">
        <f t="shared" si="2"/>
        <v>0</v>
      </c>
    </row>
    <row r="62" spans="1:6" ht="22.8">
      <c r="A62" s="18" t="s">
        <v>282</v>
      </c>
      <c r="B62" s="14" t="s">
        <v>138</v>
      </c>
      <c r="C62" s="8" t="s">
        <v>14</v>
      </c>
      <c r="D62" s="8">
        <v>3</v>
      </c>
      <c r="E62" s="10"/>
      <c r="F62" s="92">
        <f t="shared" si="2"/>
        <v>0</v>
      </c>
    </row>
    <row r="63" spans="1:6" ht="20.100000000000001" customHeight="1">
      <c r="A63" s="18" t="s">
        <v>283</v>
      </c>
      <c r="B63" s="14" t="s">
        <v>139</v>
      </c>
      <c r="C63" s="8" t="s">
        <v>14</v>
      </c>
      <c r="D63" s="8">
        <v>2</v>
      </c>
      <c r="E63" s="10"/>
      <c r="F63" s="92">
        <f t="shared" si="2"/>
        <v>0</v>
      </c>
    </row>
    <row r="64" spans="1:6" ht="22.8">
      <c r="A64" s="18" t="s">
        <v>284</v>
      </c>
      <c r="B64" s="14" t="s">
        <v>174</v>
      </c>
      <c r="C64" s="8" t="s">
        <v>14</v>
      </c>
      <c r="D64" s="8">
        <v>3</v>
      </c>
      <c r="E64" s="10"/>
      <c r="F64" s="92">
        <f t="shared" si="2"/>
        <v>0</v>
      </c>
    </row>
    <row r="65" spans="1:6" ht="20.100000000000001" customHeight="1">
      <c r="A65" s="18" t="s">
        <v>285</v>
      </c>
      <c r="B65" s="14" t="s">
        <v>140</v>
      </c>
      <c r="C65" s="8" t="s">
        <v>14</v>
      </c>
      <c r="D65" s="8">
        <v>3</v>
      </c>
      <c r="E65" s="10"/>
      <c r="F65" s="92">
        <f t="shared" si="2"/>
        <v>0</v>
      </c>
    </row>
    <row r="66" spans="1:6" ht="20.100000000000001" customHeight="1">
      <c r="A66" s="18" t="s">
        <v>286</v>
      </c>
      <c r="B66" s="14" t="s">
        <v>141</v>
      </c>
      <c r="C66" s="8" t="s">
        <v>14</v>
      </c>
      <c r="D66" s="8">
        <v>1</v>
      </c>
      <c r="E66" s="10"/>
      <c r="F66" s="92">
        <f t="shared" si="2"/>
        <v>0</v>
      </c>
    </row>
    <row r="67" spans="1:6" ht="20.100000000000001" customHeight="1">
      <c r="A67" s="18" t="s">
        <v>287</v>
      </c>
      <c r="B67" s="14" t="s">
        <v>142</v>
      </c>
      <c r="C67" s="8" t="s">
        <v>14</v>
      </c>
      <c r="D67" s="8">
        <v>1</v>
      </c>
      <c r="E67" s="10"/>
      <c r="F67" s="92">
        <f t="shared" si="2"/>
        <v>0</v>
      </c>
    </row>
    <row r="68" spans="1:6" ht="22.8">
      <c r="A68" s="18" t="s">
        <v>288</v>
      </c>
      <c r="B68" s="14" t="s">
        <v>192</v>
      </c>
      <c r="C68" s="8" t="s">
        <v>14</v>
      </c>
      <c r="D68" s="8">
        <v>5</v>
      </c>
      <c r="E68" s="10"/>
      <c r="F68" s="92">
        <f t="shared" si="2"/>
        <v>0</v>
      </c>
    </row>
    <row r="69" spans="1:6" ht="22.8">
      <c r="A69" s="18" t="s">
        <v>289</v>
      </c>
      <c r="B69" s="14" t="s">
        <v>215</v>
      </c>
      <c r="C69" s="8" t="s">
        <v>14</v>
      </c>
      <c r="D69" s="8">
        <v>1</v>
      </c>
      <c r="E69" s="10"/>
      <c r="F69" s="92">
        <f t="shared" si="2"/>
        <v>0</v>
      </c>
    </row>
    <row r="70" spans="1:6" ht="22.8">
      <c r="A70" s="18" t="s">
        <v>290</v>
      </c>
      <c r="B70" s="14" t="s">
        <v>216</v>
      </c>
      <c r="C70" s="8" t="s">
        <v>14</v>
      </c>
      <c r="D70" s="8">
        <v>1</v>
      </c>
      <c r="E70" s="10"/>
      <c r="F70" s="92">
        <f t="shared" si="2"/>
        <v>0</v>
      </c>
    </row>
    <row r="71" spans="1:6" ht="23.4" thickBot="1">
      <c r="A71" s="18" t="s">
        <v>291</v>
      </c>
      <c r="B71" s="14" t="s">
        <v>175</v>
      </c>
      <c r="C71" s="8" t="s">
        <v>32</v>
      </c>
      <c r="D71" s="8">
        <v>5</v>
      </c>
      <c r="E71" s="10"/>
      <c r="F71" s="125">
        <f t="shared" si="2"/>
        <v>0</v>
      </c>
    </row>
    <row r="72" spans="1:6" ht="13.2" customHeight="1" thickBot="1">
      <c r="A72" s="73"/>
      <c r="B72" s="386" t="s">
        <v>292</v>
      </c>
      <c r="C72" s="386"/>
      <c r="D72" s="433"/>
      <c r="E72" s="75"/>
      <c r="F72" s="141">
        <f>SUM(F57:F71)</f>
        <v>0</v>
      </c>
    </row>
    <row r="73" spans="1:6" ht="13.2" customHeight="1">
      <c r="A73" s="105"/>
      <c r="B73" s="119"/>
      <c r="C73" s="119"/>
      <c r="D73" s="148"/>
      <c r="E73" s="106"/>
      <c r="F73" s="107"/>
    </row>
    <row r="74" spans="1:6" ht="12" customHeight="1">
      <c r="A74" s="18" t="s">
        <v>293</v>
      </c>
      <c r="B74" s="120" t="s">
        <v>143</v>
      </c>
      <c r="C74" s="52"/>
      <c r="D74" s="53"/>
      <c r="E74" s="126"/>
      <c r="F74" s="145"/>
    </row>
    <row r="75" spans="1:6" ht="16.2" customHeight="1">
      <c r="A75" s="18" t="s">
        <v>294</v>
      </c>
      <c r="B75" s="14" t="s">
        <v>144</v>
      </c>
      <c r="C75" s="8" t="s">
        <v>32</v>
      </c>
      <c r="D75" s="8">
        <f>280+280</f>
        <v>560</v>
      </c>
      <c r="E75" s="10"/>
      <c r="F75" s="92">
        <f>E75*D75</f>
        <v>0</v>
      </c>
    </row>
    <row r="76" spans="1:6" ht="22.8">
      <c r="A76" s="18" t="s">
        <v>295</v>
      </c>
      <c r="B76" s="14" t="s">
        <v>145</v>
      </c>
      <c r="C76" s="8" t="s">
        <v>32</v>
      </c>
      <c r="D76" s="8">
        <v>36</v>
      </c>
      <c r="E76" s="10"/>
      <c r="F76" s="92">
        <f t="shared" ref="F76:F101" si="3">E76*D76</f>
        <v>0</v>
      </c>
    </row>
    <row r="77" spans="1:6" ht="37.5" customHeight="1">
      <c r="A77" s="18" t="s">
        <v>296</v>
      </c>
      <c r="B77" s="14" t="s">
        <v>146</v>
      </c>
      <c r="C77" s="8" t="s">
        <v>13</v>
      </c>
      <c r="D77" s="8">
        <v>200</v>
      </c>
      <c r="E77" s="10"/>
      <c r="F77" s="92">
        <f t="shared" si="3"/>
        <v>0</v>
      </c>
    </row>
    <row r="78" spans="1:6" ht="22.8">
      <c r="A78" s="18" t="s">
        <v>297</v>
      </c>
      <c r="B78" s="14" t="s">
        <v>147</v>
      </c>
      <c r="C78" s="8" t="s">
        <v>13</v>
      </c>
      <c r="D78" s="8">
        <v>450</v>
      </c>
      <c r="E78" s="10"/>
      <c r="F78" s="92">
        <f t="shared" si="3"/>
        <v>0</v>
      </c>
    </row>
    <row r="79" spans="1:6" ht="14.4">
      <c r="A79" s="18" t="s">
        <v>298</v>
      </c>
      <c r="B79" s="14" t="s">
        <v>194</v>
      </c>
      <c r="C79" s="8" t="s">
        <v>32</v>
      </c>
      <c r="D79" s="8">
        <v>42</v>
      </c>
      <c r="E79" s="10"/>
      <c r="F79" s="92">
        <f t="shared" si="3"/>
        <v>0</v>
      </c>
    </row>
    <row r="80" spans="1:6" ht="20.100000000000001" customHeight="1">
      <c r="A80" s="18" t="s">
        <v>299</v>
      </c>
      <c r="B80" s="14" t="s">
        <v>148</v>
      </c>
      <c r="C80" s="8" t="s">
        <v>32</v>
      </c>
      <c r="D80" s="8">
        <v>900</v>
      </c>
      <c r="E80" s="10"/>
      <c r="F80" s="92">
        <f t="shared" si="3"/>
        <v>0</v>
      </c>
    </row>
    <row r="81" spans="1:6" ht="20.100000000000001" customHeight="1">
      <c r="A81" s="18" t="s">
        <v>300</v>
      </c>
      <c r="B81" s="14" t="s">
        <v>319</v>
      </c>
      <c r="C81" s="8" t="s">
        <v>20</v>
      </c>
      <c r="D81" s="8">
        <v>1</v>
      </c>
      <c r="E81" s="10"/>
      <c r="F81" s="92">
        <f t="shared" si="3"/>
        <v>0</v>
      </c>
    </row>
    <row r="82" spans="1:6" ht="20.100000000000001" customHeight="1">
      <c r="A82" s="18" t="s">
        <v>301</v>
      </c>
      <c r="B82" s="14" t="s">
        <v>318</v>
      </c>
      <c r="C82" s="8" t="s">
        <v>20</v>
      </c>
      <c r="D82" s="8">
        <v>1</v>
      </c>
      <c r="E82" s="10"/>
      <c r="F82" s="92">
        <f t="shared" si="3"/>
        <v>0</v>
      </c>
    </row>
    <row r="83" spans="1:6" ht="20.100000000000001" customHeight="1" thickBot="1">
      <c r="A83" s="18" t="s">
        <v>302</v>
      </c>
      <c r="B83" s="14" t="s">
        <v>317</v>
      </c>
      <c r="C83" s="8" t="s">
        <v>20</v>
      </c>
      <c r="D83" s="8">
        <v>1</v>
      </c>
      <c r="E83" s="10"/>
      <c r="F83" s="125">
        <f t="shared" si="3"/>
        <v>0</v>
      </c>
    </row>
    <row r="84" spans="1:6" ht="16.2" customHeight="1" thickBot="1">
      <c r="A84" s="154"/>
      <c r="B84" s="385" t="s">
        <v>303</v>
      </c>
      <c r="C84" s="385"/>
      <c r="D84" s="432"/>
      <c r="E84" s="51"/>
      <c r="F84" s="141">
        <f>SUM(F73:F83)</f>
        <v>0</v>
      </c>
    </row>
    <row r="85" spans="1:6" ht="22.2" customHeight="1">
      <c r="A85" s="20" t="s">
        <v>304</v>
      </c>
      <c r="B85" s="153" t="s">
        <v>33</v>
      </c>
      <c r="C85" s="130"/>
      <c r="D85" s="131"/>
      <c r="E85" s="140"/>
      <c r="F85" s="146"/>
    </row>
    <row r="86" spans="1:6" ht="16.2" customHeight="1">
      <c r="A86" s="18" t="s">
        <v>133</v>
      </c>
      <c r="B86" s="14" t="s">
        <v>112</v>
      </c>
      <c r="C86" s="8"/>
      <c r="D86" s="8"/>
      <c r="E86" s="8"/>
      <c r="F86" s="92"/>
    </row>
    <row r="87" spans="1:6" ht="16.2" customHeight="1">
      <c r="A87" s="18" t="s">
        <v>134</v>
      </c>
      <c r="B87" s="14" t="s">
        <v>149</v>
      </c>
      <c r="C87" s="8" t="s">
        <v>34</v>
      </c>
      <c r="D87" s="8">
        <f>CEILING(120*0.23,1)</f>
        <v>28</v>
      </c>
      <c r="E87" s="46"/>
      <c r="F87" s="92">
        <f t="shared" si="3"/>
        <v>0</v>
      </c>
    </row>
    <row r="88" spans="1:6" ht="22.8">
      <c r="A88" s="18" t="s">
        <v>135</v>
      </c>
      <c r="B88" s="14" t="s">
        <v>152</v>
      </c>
      <c r="C88" s="8" t="s">
        <v>34</v>
      </c>
      <c r="D88" s="71">
        <f>30*15*1.5*0.1+3*3*0.1</f>
        <v>68.400000000000006</v>
      </c>
      <c r="E88" s="46"/>
      <c r="F88" s="92">
        <f t="shared" si="3"/>
        <v>0</v>
      </c>
    </row>
    <row r="89" spans="1:6" ht="14.4">
      <c r="A89" s="18" t="s">
        <v>136</v>
      </c>
      <c r="B89" s="14" t="s">
        <v>191</v>
      </c>
      <c r="C89" s="8" t="s">
        <v>34</v>
      </c>
      <c r="D89" s="8">
        <v>17</v>
      </c>
      <c r="E89" s="46"/>
      <c r="F89" s="92">
        <f t="shared" si="3"/>
        <v>0</v>
      </c>
    </row>
    <row r="90" spans="1:6" ht="16.2" customHeight="1" thickBot="1">
      <c r="A90" s="18" t="s">
        <v>137</v>
      </c>
      <c r="B90" s="14" t="s">
        <v>150</v>
      </c>
      <c r="C90" s="8" t="s">
        <v>34</v>
      </c>
      <c r="D90" s="8">
        <v>2</v>
      </c>
      <c r="E90" s="46"/>
      <c r="F90" s="125">
        <f t="shared" si="3"/>
        <v>0</v>
      </c>
    </row>
    <row r="91" spans="1:6" ht="16.2" customHeight="1" thickBot="1">
      <c r="A91" s="73"/>
      <c r="B91" s="386" t="s">
        <v>305</v>
      </c>
      <c r="C91" s="386"/>
      <c r="D91" s="433"/>
      <c r="E91" s="75"/>
      <c r="F91" s="141">
        <f>SUM(F86:F90)</f>
        <v>0</v>
      </c>
    </row>
    <row r="92" spans="1:6" ht="16.2" customHeight="1">
      <c r="A92" s="58" t="s">
        <v>306</v>
      </c>
      <c r="B92" s="118" t="s">
        <v>168</v>
      </c>
      <c r="C92" s="149"/>
      <c r="D92" s="150"/>
      <c r="E92" s="151"/>
      <c r="F92" s="152"/>
    </row>
    <row r="93" spans="1:6" ht="33.75" customHeight="1">
      <c r="A93" s="18" t="s">
        <v>307</v>
      </c>
      <c r="B93" s="14" t="s">
        <v>220</v>
      </c>
      <c r="C93" s="8" t="s">
        <v>14</v>
      </c>
      <c r="D93" s="8">
        <v>1</v>
      </c>
      <c r="E93" s="34"/>
      <c r="F93" s="92">
        <f t="shared" si="3"/>
        <v>0</v>
      </c>
    </row>
    <row r="94" spans="1:6" ht="30" customHeight="1">
      <c r="A94" s="18" t="s">
        <v>308</v>
      </c>
      <c r="B94" s="14" t="s">
        <v>221</v>
      </c>
      <c r="C94" s="8" t="s">
        <v>14</v>
      </c>
      <c r="D94" s="8">
        <v>3</v>
      </c>
      <c r="E94" s="34"/>
      <c r="F94" s="92">
        <f t="shared" si="3"/>
        <v>0</v>
      </c>
    </row>
    <row r="95" spans="1:6" ht="31.5" customHeight="1">
      <c r="A95" s="18" t="s">
        <v>309</v>
      </c>
      <c r="B95" s="14" t="s">
        <v>169</v>
      </c>
      <c r="C95" s="8" t="s">
        <v>14</v>
      </c>
      <c r="D95" s="8">
        <v>6</v>
      </c>
      <c r="E95" s="34"/>
      <c r="F95" s="92">
        <f t="shared" si="3"/>
        <v>0</v>
      </c>
    </row>
    <row r="96" spans="1:6" ht="25.5" customHeight="1">
      <c r="A96" s="18" t="s">
        <v>310</v>
      </c>
      <c r="B96" s="14" t="s">
        <v>171</v>
      </c>
      <c r="C96" s="8" t="s">
        <v>14</v>
      </c>
      <c r="D96" s="8">
        <v>34</v>
      </c>
      <c r="E96" s="34"/>
      <c r="F96" s="92">
        <f t="shared" si="3"/>
        <v>0</v>
      </c>
    </row>
    <row r="97" spans="1:6" ht="22.8">
      <c r="A97" s="18" t="s">
        <v>311</v>
      </c>
      <c r="B97" s="14" t="s">
        <v>172</v>
      </c>
      <c r="C97" s="8" t="s">
        <v>14</v>
      </c>
      <c r="D97" s="8">
        <v>8</v>
      </c>
      <c r="E97" s="34"/>
      <c r="F97" s="92">
        <f t="shared" si="3"/>
        <v>0</v>
      </c>
    </row>
    <row r="98" spans="1:6" ht="25.5" customHeight="1">
      <c r="A98" s="18" t="s">
        <v>312</v>
      </c>
      <c r="B98" s="14" t="s">
        <v>207</v>
      </c>
      <c r="C98" s="8" t="s">
        <v>14</v>
      </c>
      <c r="D98" s="8">
        <v>12</v>
      </c>
      <c r="E98" s="34"/>
      <c r="F98" s="92">
        <f>E98*D98</f>
        <v>0</v>
      </c>
    </row>
    <row r="99" spans="1:6" ht="22.8">
      <c r="A99" s="18" t="s">
        <v>313</v>
      </c>
      <c r="B99" s="14" t="s">
        <v>170</v>
      </c>
      <c r="C99" s="8" t="s">
        <v>14</v>
      </c>
      <c r="D99" s="8">
        <v>16</v>
      </c>
      <c r="E99" s="34"/>
      <c r="F99" s="92">
        <f>E99*D99</f>
        <v>0</v>
      </c>
    </row>
    <row r="100" spans="1:6" ht="57">
      <c r="A100" s="18" t="s">
        <v>314</v>
      </c>
      <c r="B100" s="14" t="s">
        <v>205</v>
      </c>
      <c r="C100" s="8" t="s">
        <v>20</v>
      </c>
      <c r="D100" s="8">
        <v>1</v>
      </c>
      <c r="E100" s="34"/>
      <c r="F100" s="92">
        <f t="shared" si="3"/>
        <v>0</v>
      </c>
    </row>
    <row r="101" spans="1:6" ht="91.8" thickBot="1">
      <c r="A101" s="18" t="s">
        <v>315</v>
      </c>
      <c r="B101" s="121" t="s">
        <v>164</v>
      </c>
      <c r="C101" s="8" t="s">
        <v>14</v>
      </c>
      <c r="D101" s="8">
        <v>1</v>
      </c>
      <c r="E101" s="34"/>
      <c r="F101" s="125">
        <f t="shared" si="3"/>
        <v>0</v>
      </c>
    </row>
    <row r="102" spans="1:6" ht="16.2" customHeight="1" thickBot="1">
      <c r="A102" s="70"/>
      <c r="B102" s="385" t="s">
        <v>316</v>
      </c>
      <c r="C102" s="385"/>
      <c r="D102" s="432"/>
      <c r="E102" s="51"/>
      <c r="F102" s="141">
        <f>SUM(F93:F101)</f>
        <v>0</v>
      </c>
    </row>
    <row r="103" spans="1:6" ht="16.2" customHeight="1">
      <c r="A103" s="56"/>
      <c r="B103" s="122"/>
      <c r="C103" s="122"/>
      <c r="D103" s="57"/>
      <c r="E103" s="55"/>
      <c r="F103" s="93"/>
    </row>
    <row r="104" spans="1:6" ht="16.2" customHeight="1" thickBot="1">
      <c r="A104" s="56"/>
      <c r="B104" s="122"/>
      <c r="C104" s="122"/>
      <c r="D104" s="57"/>
      <c r="E104" s="55"/>
      <c r="F104" s="93"/>
    </row>
    <row r="105" spans="1:6" ht="16.2" customHeight="1" thickBot="1">
      <c r="A105" s="76"/>
      <c r="B105" s="434" t="s">
        <v>102</v>
      </c>
      <c r="C105" s="435"/>
      <c r="D105" s="436"/>
      <c r="E105" s="437">
        <f>F102+F91+F84+F72+F55+F51+F38+F21+F6</f>
        <v>0</v>
      </c>
      <c r="F105" s="438"/>
    </row>
  </sheetData>
  <mergeCells count="11">
    <mergeCell ref="B72:D72"/>
    <mergeCell ref="A6:E6"/>
    <mergeCell ref="A21:E21"/>
    <mergeCell ref="B38:D38"/>
    <mergeCell ref="B51:D51"/>
    <mergeCell ref="B55:D55"/>
    <mergeCell ref="B84:D84"/>
    <mergeCell ref="B91:D91"/>
    <mergeCell ref="B102:D102"/>
    <mergeCell ref="B105:D105"/>
    <mergeCell ref="E105:F105"/>
  </mergeCells>
  <printOptions horizontalCentered="1"/>
  <pageMargins left="0.25" right="0.25" top="0.75" bottom="0.75" header="0.3" footer="0.3"/>
  <pageSetup paperSize="9" fitToHeight="0" orientation="landscape" r:id="rId1"/>
  <headerFooter>
    <oddHeader>&amp;C&amp;"Bookman Old Style,Regular"&amp;8&amp;K01+021CONSTRUCTION OF PACK HOUSE AND STORAGE FACILITY FOR MAKIMA AGRICULTURAL COOPERATION IN THE MARKEN AREA OF THE MOGALAKWENA MUNICIPALITY OF THE WATERBERG DISTRICT IN LIMPOPO PROVINCE</oddHeader>
    <oddFooter>&amp;C&amp;"Bookman Old Style,Regular"&amp;8&amp;K01+019SECTION B: PACKHOUSE BUILDING, Page &amp;P of &amp;N</oddFooter>
  </headerFooter>
  <rowBreaks count="5" manualBreakCount="5">
    <brk id="21" max="6" man="1"/>
    <brk id="38" max="6" man="1"/>
    <brk id="55" max="6" man="1"/>
    <brk id="72" max="6" man="1"/>
    <brk id="9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9"/>
  <sheetViews>
    <sheetView view="pageBreakPreview" topLeftCell="A19" zoomScale="98" zoomScaleNormal="100" zoomScaleSheetLayoutView="98" workbookViewId="0">
      <selection activeCell="A24" sqref="A24:B26"/>
    </sheetView>
  </sheetViews>
  <sheetFormatPr defaultRowHeight="16.2" customHeight="1"/>
  <cols>
    <col min="1" max="1" width="9.109375" style="4"/>
    <col min="2" max="2" width="66.6640625" customWidth="1"/>
    <col min="3" max="4" width="8.6640625" style="4" customWidth="1"/>
    <col min="5" max="5" width="16.6640625" style="11" customWidth="1"/>
    <col min="6" max="6" width="16.6640625" style="97" customWidth="1"/>
  </cols>
  <sheetData>
    <row r="1" spans="1:6" ht="16.2" customHeight="1">
      <c r="A1" s="77"/>
      <c r="B1" s="78" t="s">
        <v>17</v>
      </c>
      <c r="C1" s="78" t="s">
        <v>1</v>
      </c>
      <c r="D1" s="78" t="s">
        <v>37</v>
      </c>
      <c r="E1" s="79" t="s">
        <v>2</v>
      </c>
      <c r="F1" s="94" t="s">
        <v>3</v>
      </c>
    </row>
    <row r="2" spans="1:6" ht="16.2" customHeight="1">
      <c r="A2" s="80"/>
      <c r="B2" s="81" t="s">
        <v>320</v>
      </c>
      <c r="C2" s="52"/>
      <c r="D2" s="53"/>
      <c r="E2" s="126"/>
      <c r="F2" s="145"/>
    </row>
    <row r="3" spans="1:6" ht="16.2" customHeight="1">
      <c r="A3" s="18" t="s">
        <v>105</v>
      </c>
      <c r="B3" s="82" t="s">
        <v>163</v>
      </c>
      <c r="C3" s="52"/>
      <c r="D3" s="53"/>
      <c r="E3" s="126"/>
      <c r="F3" s="145"/>
    </row>
    <row r="4" spans="1:6" ht="16.2" customHeight="1">
      <c r="A4" s="83"/>
      <c r="B4" s="84"/>
      <c r="C4" s="84"/>
      <c r="D4" s="7"/>
      <c r="E4" s="85"/>
      <c r="F4" s="95"/>
    </row>
    <row r="5" spans="1:6" ht="34.200000000000003">
      <c r="A5" s="18" t="s">
        <v>96</v>
      </c>
      <c r="B5" s="1" t="s">
        <v>202</v>
      </c>
      <c r="C5" s="1" t="s">
        <v>162</v>
      </c>
      <c r="D5" s="8">
        <v>1</v>
      </c>
      <c r="E5" s="10"/>
      <c r="F5" s="92">
        <f>E5*D5</f>
        <v>0</v>
      </c>
    </row>
    <row r="6" spans="1:6" ht="15" thickBot="1">
      <c r="A6" s="18" t="s">
        <v>239</v>
      </c>
      <c r="B6" s="1" t="s">
        <v>200</v>
      </c>
      <c r="C6" s="1" t="s">
        <v>14</v>
      </c>
      <c r="D6" s="8">
        <v>12</v>
      </c>
      <c r="E6" s="10"/>
      <c r="F6" s="125">
        <f>E6*D6</f>
        <v>0</v>
      </c>
    </row>
    <row r="7" spans="1:6" ht="15" customHeight="1" thickBot="1">
      <c r="A7" s="70"/>
      <c r="B7" s="399"/>
      <c r="C7" s="400"/>
      <c r="D7" s="51"/>
      <c r="E7" s="144"/>
      <c r="F7" s="142">
        <f>F6+F5</f>
        <v>0</v>
      </c>
    </row>
    <row r="8" spans="1:6" ht="16.2" customHeight="1">
      <c r="A8" s="20" t="s">
        <v>106</v>
      </c>
      <c r="B8" s="143" t="s">
        <v>167</v>
      </c>
      <c r="C8" s="130"/>
      <c r="D8" s="131"/>
      <c r="E8" s="140"/>
      <c r="F8" s="145"/>
    </row>
    <row r="9" spans="1:6" ht="16.2" customHeight="1">
      <c r="A9" s="83"/>
      <c r="B9" s="84"/>
      <c r="C9" s="84"/>
      <c r="D9" s="7"/>
      <c r="E9" s="85"/>
      <c r="F9" s="95"/>
    </row>
    <row r="10" spans="1:6" ht="14.4">
      <c r="A10" s="18" t="s">
        <v>46</v>
      </c>
      <c r="B10" s="1" t="s">
        <v>224</v>
      </c>
      <c r="C10" s="1" t="s">
        <v>14</v>
      </c>
      <c r="D10" s="8">
        <v>1</v>
      </c>
      <c r="E10" s="10"/>
      <c r="F10" s="92">
        <f>E10*D10</f>
        <v>0</v>
      </c>
    </row>
    <row r="11" spans="1:6" ht="22.8">
      <c r="A11" s="18" t="s">
        <v>227</v>
      </c>
      <c r="B11" s="1" t="s">
        <v>225</v>
      </c>
      <c r="C11" s="1" t="s">
        <v>14</v>
      </c>
      <c r="D11" s="8">
        <v>8</v>
      </c>
      <c r="E11" s="10"/>
      <c r="F11" s="92">
        <f t="shared" ref="F11:F21" si="0">E11*D11</f>
        <v>0</v>
      </c>
    </row>
    <row r="12" spans="1:6" ht="22.8">
      <c r="A12" s="18" t="s">
        <v>97</v>
      </c>
      <c r="B12" s="1" t="s">
        <v>201</v>
      </c>
      <c r="C12" s="1" t="s">
        <v>14</v>
      </c>
      <c r="D12" s="8">
        <v>1</v>
      </c>
      <c r="E12" s="10"/>
      <c r="F12" s="92">
        <f t="shared" si="0"/>
        <v>0</v>
      </c>
    </row>
    <row r="13" spans="1:6" ht="16.2" customHeight="1">
      <c r="A13" s="18" t="s">
        <v>47</v>
      </c>
      <c r="B13" s="1" t="s">
        <v>203</v>
      </c>
      <c r="C13" s="1" t="s">
        <v>14</v>
      </c>
      <c r="D13" s="8">
        <v>50</v>
      </c>
      <c r="E13" s="10"/>
      <c r="F13" s="92">
        <f t="shared" si="0"/>
        <v>0</v>
      </c>
    </row>
    <row r="14" spans="1:6" ht="16.2" customHeight="1">
      <c r="A14" s="18" t="s">
        <v>98</v>
      </c>
      <c r="B14" s="1" t="s">
        <v>204</v>
      </c>
      <c r="C14" s="1" t="s">
        <v>14</v>
      </c>
      <c r="D14" s="8">
        <v>50</v>
      </c>
      <c r="E14" s="10"/>
      <c r="F14" s="92">
        <f t="shared" si="0"/>
        <v>0</v>
      </c>
    </row>
    <row r="15" spans="1:6" ht="22.8">
      <c r="A15" s="18" t="s">
        <v>107</v>
      </c>
      <c r="B15" s="1" t="s">
        <v>226</v>
      </c>
      <c r="C15" s="1" t="s">
        <v>14</v>
      </c>
      <c r="D15" s="8">
        <v>12</v>
      </c>
      <c r="E15" s="10"/>
      <c r="F15" s="92">
        <f t="shared" si="0"/>
        <v>0</v>
      </c>
    </row>
    <row r="16" spans="1:6" ht="45.6">
      <c r="A16" s="18" t="s">
        <v>108</v>
      </c>
      <c r="B16" s="1" t="s">
        <v>196</v>
      </c>
      <c r="C16" s="1" t="s">
        <v>14</v>
      </c>
      <c r="D16" s="8">
        <v>1</v>
      </c>
      <c r="E16" s="10"/>
      <c r="F16" s="92">
        <f t="shared" si="0"/>
        <v>0</v>
      </c>
    </row>
    <row r="17" spans="1:6" ht="46.2" thickBot="1">
      <c r="A17" s="109" t="s">
        <v>228</v>
      </c>
      <c r="B17" s="110" t="s">
        <v>195</v>
      </c>
      <c r="C17" s="110" t="s">
        <v>14</v>
      </c>
      <c r="D17" s="111">
        <v>1</v>
      </c>
      <c r="E17" s="112"/>
      <c r="F17" s="113">
        <f t="shared" si="0"/>
        <v>0</v>
      </c>
    </row>
    <row r="18" spans="1:6" ht="22.8">
      <c r="A18" s="58" t="s">
        <v>229</v>
      </c>
      <c r="B18" s="114" t="s">
        <v>199</v>
      </c>
      <c r="C18" s="114" t="s">
        <v>14</v>
      </c>
      <c r="D18" s="59">
        <v>1</v>
      </c>
      <c r="E18" s="104"/>
      <c r="F18" s="103">
        <f t="shared" si="0"/>
        <v>0</v>
      </c>
    </row>
    <row r="19" spans="1:6" ht="14.4">
      <c r="A19" s="18" t="s">
        <v>230</v>
      </c>
      <c r="B19" s="1" t="s">
        <v>198</v>
      </c>
      <c r="C19" s="1" t="s">
        <v>14</v>
      </c>
      <c r="D19" s="8">
        <v>1</v>
      </c>
      <c r="E19" s="10"/>
      <c r="F19" s="92">
        <f t="shared" si="0"/>
        <v>0</v>
      </c>
    </row>
    <row r="20" spans="1:6" ht="68.400000000000006">
      <c r="A20" s="18" t="s">
        <v>231</v>
      </c>
      <c r="B20" s="1" t="s">
        <v>217</v>
      </c>
      <c r="C20" s="1" t="s">
        <v>14</v>
      </c>
      <c r="D20" s="8">
        <v>1</v>
      </c>
      <c r="E20" s="10"/>
      <c r="F20" s="92">
        <f t="shared" si="0"/>
        <v>0</v>
      </c>
    </row>
    <row r="21" spans="1:6" ht="57.6" thickBot="1">
      <c r="A21" s="18" t="s">
        <v>232</v>
      </c>
      <c r="B21" s="1" t="s">
        <v>197</v>
      </c>
      <c r="C21" s="1" t="s">
        <v>14</v>
      </c>
      <c r="D21" s="8">
        <v>1</v>
      </c>
      <c r="E21" s="10"/>
      <c r="F21" s="125">
        <f t="shared" si="0"/>
        <v>0</v>
      </c>
    </row>
    <row r="22" spans="1:6" ht="16.2" customHeight="1" thickBot="1">
      <c r="A22" s="70"/>
      <c r="B22" s="399" t="s">
        <v>240</v>
      </c>
      <c r="C22" s="399"/>
      <c r="D22" s="400"/>
      <c r="E22" s="51"/>
      <c r="F22" s="141">
        <f>SUM(F10:F21)</f>
        <v>0</v>
      </c>
    </row>
    <row r="23" spans="1:6" ht="14.4">
      <c r="A23" s="18" t="s">
        <v>109</v>
      </c>
      <c r="B23" s="72" t="s">
        <v>155</v>
      </c>
      <c r="C23" s="52"/>
      <c r="D23" s="53"/>
      <c r="E23" s="126"/>
      <c r="F23" s="145"/>
    </row>
    <row r="24" spans="1:6" ht="22.8">
      <c r="A24" s="18" t="s">
        <v>99</v>
      </c>
      <c r="B24" s="1" t="s">
        <v>166</v>
      </c>
      <c r="C24" s="8" t="s">
        <v>14</v>
      </c>
      <c r="D24" s="8">
        <v>9</v>
      </c>
      <c r="E24" s="10"/>
      <c r="F24" s="92">
        <f>E24*D24</f>
        <v>0</v>
      </c>
    </row>
    <row r="25" spans="1:6" ht="14.4">
      <c r="A25" s="18" t="s">
        <v>100</v>
      </c>
      <c r="B25" s="90" t="s">
        <v>218</v>
      </c>
      <c r="C25" s="8" t="s">
        <v>162</v>
      </c>
      <c r="D25" s="8">
        <v>1</v>
      </c>
      <c r="E25" s="10"/>
      <c r="F25" s="92">
        <f>E25*D25</f>
        <v>0</v>
      </c>
    </row>
    <row r="26" spans="1:6" ht="24.6" thickBot="1">
      <c r="A26" s="18" t="s">
        <v>206</v>
      </c>
      <c r="B26" s="115" t="s">
        <v>165</v>
      </c>
      <c r="C26" s="8" t="s">
        <v>14</v>
      </c>
      <c r="D26" s="8">
        <v>1</v>
      </c>
      <c r="E26" s="10"/>
      <c r="F26" s="125">
        <f>E26*D26</f>
        <v>0</v>
      </c>
    </row>
    <row r="27" spans="1:6" ht="16.2" customHeight="1" thickBot="1">
      <c r="A27" s="70"/>
      <c r="B27" s="399" t="s">
        <v>237</v>
      </c>
      <c r="C27" s="399"/>
      <c r="D27" s="400"/>
      <c r="E27" s="51"/>
      <c r="F27" s="141">
        <f>SUM(F24:F26)</f>
        <v>0</v>
      </c>
    </row>
    <row r="28" spans="1:6" ht="16.2" customHeight="1">
      <c r="A28" s="138" t="s">
        <v>233</v>
      </c>
      <c r="B28" s="139" t="s">
        <v>157</v>
      </c>
      <c r="C28" s="130"/>
      <c r="D28" s="131"/>
      <c r="E28" s="140"/>
      <c r="F28" s="146"/>
    </row>
    <row r="29" spans="1:6" ht="22.8">
      <c r="A29" s="83" t="s">
        <v>234</v>
      </c>
      <c r="B29" s="84" t="s">
        <v>161</v>
      </c>
      <c r="C29" s="7" t="s">
        <v>14</v>
      </c>
      <c r="D29" s="7">
        <v>1</v>
      </c>
      <c r="E29" s="85"/>
      <c r="F29" s="92">
        <f>E29*D29</f>
        <v>0</v>
      </c>
    </row>
    <row r="30" spans="1:6" ht="22.8">
      <c r="A30" s="83" t="s">
        <v>235</v>
      </c>
      <c r="B30" s="84" t="s">
        <v>160</v>
      </c>
      <c r="C30" s="7" t="s">
        <v>20</v>
      </c>
      <c r="D30" s="7">
        <v>1</v>
      </c>
      <c r="E30" s="85"/>
      <c r="F30" s="92">
        <f>E30*D30</f>
        <v>0</v>
      </c>
    </row>
    <row r="31" spans="1:6" ht="16.2" customHeight="1" thickBot="1">
      <c r="A31" s="18"/>
      <c r="B31" s="1"/>
      <c r="C31" s="8"/>
      <c r="D31" s="8"/>
      <c r="E31" s="10"/>
      <c r="F31" s="125"/>
    </row>
    <row r="32" spans="1:6" ht="16.2" customHeight="1" thickBot="1">
      <c r="A32" s="70"/>
      <c r="B32" s="399" t="s">
        <v>236</v>
      </c>
      <c r="C32" s="399"/>
      <c r="D32" s="400"/>
      <c r="E32" s="51"/>
      <c r="F32" s="141">
        <f>F30+F29</f>
        <v>0</v>
      </c>
    </row>
    <row r="33" spans="1:6" ht="16.2" customHeight="1">
      <c r="A33" s="56"/>
      <c r="B33" s="54"/>
      <c r="C33" s="54"/>
      <c r="D33" s="54"/>
      <c r="E33" s="55"/>
      <c r="F33" s="93"/>
    </row>
    <row r="34" spans="1:6" ht="16.2" customHeight="1" thickBot="1">
      <c r="A34" s="86"/>
      <c r="B34" s="87"/>
      <c r="C34" s="87"/>
      <c r="D34" s="87"/>
      <c r="E34" s="88"/>
      <c r="F34" s="96"/>
    </row>
    <row r="35" spans="1:6" ht="16.2" customHeight="1" thickBot="1">
      <c r="A35" s="19"/>
      <c r="B35" s="394" t="s">
        <v>241</v>
      </c>
      <c r="C35" s="395"/>
      <c r="D35" s="396"/>
      <c r="E35" s="437">
        <f>F32+F27+F22+F7</f>
        <v>0</v>
      </c>
      <c r="F35" s="438"/>
    </row>
    <row r="39" spans="1:6" ht="16.2" customHeight="1">
      <c r="D39" s="11">
        <f>E35</f>
        <v>0</v>
      </c>
    </row>
  </sheetData>
  <mergeCells count="6">
    <mergeCell ref="E35:F35"/>
    <mergeCell ref="B7:C7"/>
    <mergeCell ref="B22:D22"/>
    <mergeCell ref="B27:D27"/>
    <mergeCell ref="B32:D32"/>
    <mergeCell ref="B35:D35"/>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&amp;C&amp;"Bookman Old Style,Regular"&amp;8&amp;K01+020CONSTRUCTION OF PACK HOUSE AND STORAGE FACILITY FOR MAKIMA AGRICULTURAL COOPERATION IN THE MARKEN AREA OF THE MOGALAKWENA MUNICIPALITY OF THE WATERBERG DISTRICT IN LIMPOPO PROVINCE</oddHeader>
    <oddFooter>&amp;C&amp;"Bookman Old Style,Regular"&amp;8&amp;K01+022SECTION C: PACKHOUSE EQUIPMENT AND ACCESORIES, Page &amp;P of &amp;N</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Matlou Farming Summary</vt:lpstr>
      <vt:lpstr>PG</vt:lpstr>
      <vt:lpstr>Earthworks</vt:lpstr>
      <vt:lpstr>Packhouse</vt:lpstr>
      <vt:lpstr>Packhouse Equipment</vt:lpstr>
      <vt:lpstr>Borehole</vt:lpstr>
      <vt:lpstr>Annexure c</vt:lpstr>
      <vt:lpstr>Annexure c1</vt:lpstr>
      <vt:lpstr>'Annexure c'!Print_Area</vt:lpstr>
      <vt:lpstr>'Annexure c1'!Print_Area</vt:lpstr>
      <vt:lpstr>'Matlou Farming Summary'!Print_Area</vt:lpstr>
      <vt:lpstr>Packhouse!Print_Area</vt:lpstr>
      <vt:lpstr>'Packhouse Equipment'!Print_Area</vt:lpstr>
      <vt:lpstr>PG!Print_Area</vt:lpstr>
      <vt:lpstr>'Annexure c'!Print_Titles</vt:lpstr>
      <vt:lpstr>'Annexure c1'!Print_Titles</vt:lpstr>
      <vt:lpstr>Packhouse!Print_Titles</vt:lpstr>
      <vt:lpstr>'Packhouse Equipment'!Print_Titles</vt:lpstr>
      <vt:lpstr>PG!Print_Titles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Mailula Joseph Matome</dc:creator>
  <cp:lastModifiedBy>Shikwambana NR</cp:lastModifiedBy>
  <cp:lastPrinted>2023-08-07T22:16:18Z</cp:lastPrinted>
  <dcterms:created xsi:type="dcterms:W3CDTF">2018-04-20T08:27:05Z</dcterms:created>
  <dcterms:modified xsi:type="dcterms:W3CDTF">2023-08-28T06:27:50Z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2022-11-28T07:08:53Z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2a95e248-da13-4f22-acc9-8acc015e89b6</vt:lpwstr>
  </property>
  <property fmtid="{D5CDD505-2E9C-101B-9397-08002B2CF9AE}" pid="8" name="MSIP_Label_adb9aa72-9e79-41c5-9bd6-2f3f518ff48e_ContentBits">
    <vt:lpwstr>0</vt:lpwstr>
  </property>
</Properties>
</file>